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ne Steinsvik\Dropbox (Halti Næringshage AS)\Halti Næringshage AS Team Folder\3. Prosjekter\3.2 Pågående prosjekter\Reisa Elvelag\Arkiv\2017\Ørretutbytte\"/>
    </mc:Choice>
  </mc:AlternateContent>
  <bookViews>
    <workbookView xWindow="0" yWindow="0" windowWidth="23040" windowHeight="9048" xr2:uid="{35131C74-DFBC-467D-9B2C-5CE3E5EEFAC0}"/>
  </bookViews>
  <sheets>
    <sheet name="Ørretkortsalg" sheetId="2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" l="1"/>
  <c r="N33" i="2"/>
  <c r="N34" i="2"/>
  <c r="N35" i="2"/>
  <c r="N36" i="2"/>
  <c r="N37" i="2"/>
  <c r="N38" i="2"/>
  <c r="N39" i="2"/>
  <c r="N40" i="2"/>
  <c r="N41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8" i="2"/>
  <c r="N69" i="2"/>
  <c r="N70" i="2"/>
  <c r="N71" i="2"/>
  <c r="N72" i="2"/>
  <c r="N75" i="2"/>
  <c r="N76" i="2"/>
  <c r="N77" i="2"/>
  <c r="N78" i="2"/>
  <c r="N82" i="2"/>
  <c r="N83" i="2"/>
  <c r="N87" i="2"/>
  <c r="N88" i="2"/>
  <c r="N89" i="2"/>
  <c r="N90" i="2"/>
  <c r="N94" i="2"/>
  <c r="N95" i="2"/>
  <c r="N96" i="2"/>
  <c r="N97" i="2"/>
  <c r="N98" i="2"/>
  <c r="N99" i="2"/>
  <c r="N100" i="2"/>
  <c r="N104" i="2"/>
  <c r="N105" i="2"/>
  <c r="N106" i="2"/>
  <c r="N107" i="2"/>
  <c r="N111" i="2"/>
  <c r="N112" i="2"/>
  <c r="N113" i="2"/>
  <c r="N114" i="2"/>
  <c r="N115" i="2"/>
  <c r="N116" i="2"/>
  <c r="N117" i="2"/>
  <c r="N118" i="2"/>
  <c r="N119" i="2"/>
  <c r="N122" i="2"/>
  <c r="N123" i="2"/>
  <c r="N126" i="2"/>
  <c r="N127" i="2"/>
  <c r="N128" i="2"/>
  <c r="N129" i="2"/>
  <c r="N130" i="2"/>
  <c r="N131" i="2"/>
  <c r="N132" i="2"/>
  <c r="N133" i="2"/>
  <c r="N134" i="2"/>
  <c r="N135" i="2"/>
  <c r="N136" i="2"/>
  <c r="N139" i="2"/>
  <c r="N140" i="2"/>
  <c r="N141" i="2"/>
  <c r="N142" i="2"/>
  <c r="N143" i="2"/>
  <c r="N146" i="2"/>
  <c r="N31" i="2"/>
  <c r="L137" i="2"/>
  <c r="L120" i="2"/>
  <c r="L91" i="2"/>
  <c r="L79" i="2"/>
  <c r="L146" i="2" s="1"/>
  <c r="C15" i="2" s="1"/>
  <c r="L73" i="2"/>
  <c r="K73" i="2"/>
  <c r="L42" i="2"/>
  <c r="E200" i="2"/>
  <c r="D200" i="2"/>
  <c r="E155" i="2"/>
  <c r="E112" i="2"/>
  <c r="D112" i="2"/>
  <c r="M35" i="2" l="1"/>
  <c r="M39" i="2"/>
  <c r="M46" i="2"/>
  <c r="M50" i="2"/>
  <c r="M54" i="2"/>
  <c r="M58" i="2"/>
  <c r="M62" i="2"/>
  <c r="M68" i="2"/>
  <c r="M72" i="2"/>
  <c r="M78" i="2"/>
  <c r="M88" i="2"/>
  <c r="M95" i="2"/>
  <c r="M99" i="2"/>
  <c r="M106" i="2"/>
  <c r="M113" i="2"/>
  <c r="M117" i="2"/>
  <c r="M123" i="2"/>
  <c r="M129" i="2"/>
  <c r="M133" i="2"/>
  <c r="M139" i="2"/>
  <c r="M143" i="2"/>
  <c r="M32" i="2"/>
  <c r="M36" i="2"/>
  <c r="M40" i="2"/>
  <c r="M47" i="2"/>
  <c r="M51" i="2"/>
  <c r="M55" i="2"/>
  <c r="M59" i="2"/>
  <c r="M63" i="2"/>
  <c r="M69" i="2"/>
  <c r="M75" i="2"/>
  <c r="M82" i="2"/>
  <c r="M89" i="2"/>
  <c r="M96" i="2"/>
  <c r="M100" i="2"/>
  <c r="M107" i="2"/>
  <c r="M114" i="2"/>
  <c r="M118" i="2"/>
  <c r="M126" i="2"/>
  <c r="M130" i="2"/>
  <c r="M134" i="2"/>
  <c r="M140" i="2"/>
  <c r="M31" i="2"/>
  <c r="M61" i="2"/>
  <c r="M94" i="2"/>
  <c r="M105" i="2"/>
  <c r="M116" i="2"/>
  <c r="M33" i="2"/>
  <c r="M37" i="2"/>
  <c r="M41" i="2"/>
  <c r="M48" i="2"/>
  <c r="M52" i="2"/>
  <c r="M56" i="2"/>
  <c r="M60" i="2"/>
  <c r="M64" i="2"/>
  <c r="M70" i="2"/>
  <c r="M76" i="2"/>
  <c r="M83" i="2"/>
  <c r="M90" i="2"/>
  <c r="M97" i="2"/>
  <c r="M104" i="2"/>
  <c r="M111" i="2"/>
  <c r="M115" i="2"/>
  <c r="M119" i="2"/>
  <c r="M127" i="2"/>
  <c r="M131" i="2"/>
  <c r="M135" i="2"/>
  <c r="M141" i="2"/>
  <c r="M38" i="2"/>
  <c r="M45" i="2"/>
  <c r="M49" i="2"/>
  <c r="M57" i="2"/>
  <c r="M65" i="2"/>
  <c r="M71" i="2"/>
  <c r="M77" i="2"/>
  <c r="M87" i="2"/>
  <c r="M98" i="2"/>
  <c r="M112" i="2"/>
  <c r="M34" i="2"/>
  <c r="M53" i="2"/>
  <c r="M136" i="2"/>
  <c r="M122" i="2"/>
  <c r="M128" i="2"/>
  <c r="M132" i="2"/>
  <c r="M142" i="2"/>
  <c r="E202" i="2"/>
  <c r="C14" i="2" s="1"/>
  <c r="M146" i="2" l="1"/>
  <c r="F31" i="2"/>
  <c r="F38" i="2"/>
  <c r="F48" i="2"/>
  <c r="F55" i="2"/>
  <c r="F59" i="2"/>
  <c r="F66" i="2"/>
  <c r="F73" i="2"/>
  <c r="F80" i="2"/>
  <c r="F84" i="2"/>
  <c r="F88" i="2"/>
  <c r="F92" i="2"/>
  <c r="F99" i="2"/>
  <c r="F106" i="2"/>
  <c r="F115" i="2"/>
  <c r="F122" i="2"/>
  <c r="F129" i="2"/>
  <c r="F136" i="2"/>
  <c r="F143" i="2"/>
  <c r="F150" i="2"/>
  <c r="F158" i="2"/>
  <c r="F162" i="2"/>
  <c r="F166" i="2"/>
  <c r="F173" i="2"/>
  <c r="F183" i="2"/>
  <c r="F187" i="2"/>
  <c r="F191" i="2"/>
  <c r="F198" i="2"/>
  <c r="F39" i="2"/>
  <c r="F49" i="2"/>
  <c r="F56" i="2"/>
  <c r="F60" i="2"/>
  <c r="F67" i="2"/>
  <c r="F74" i="2"/>
  <c r="F81" i="2"/>
  <c r="F85" i="2"/>
  <c r="F89" i="2"/>
  <c r="F93" i="2"/>
  <c r="F103" i="2"/>
  <c r="F107" i="2"/>
  <c r="F116" i="2"/>
  <c r="F123" i="2"/>
  <c r="F130" i="2"/>
  <c r="F140" i="2"/>
  <c r="F144" i="2"/>
  <c r="F151" i="2"/>
  <c r="F159" i="2"/>
  <c r="F163" i="2"/>
  <c r="F167" i="2"/>
  <c r="F177" i="2"/>
  <c r="F184" i="2"/>
  <c r="F188" i="2"/>
  <c r="F192" i="2"/>
  <c r="F199" i="2"/>
  <c r="F43" i="2"/>
  <c r="F50" i="2"/>
  <c r="F57" i="2"/>
  <c r="F64" i="2"/>
  <c r="F68" i="2"/>
  <c r="F75" i="2"/>
  <c r="F82" i="2"/>
  <c r="F86" i="2"/>
  <c r="F90" i="2"/>
  <c r="F94" i="2"/>
  <c r="F104" i="2"/>
  <c r="F108" i="2"/>
  <c r="F120" i="2"/>
  <c r="F124" i="2"/>
  <c r="F131" i="2"/>
  <c r="F141" i="2"/>
  <c r="F145" i="2"/>
  <c r="F152" i="2"/>
  <c r="F160" i="2"/>
  <c r="F164" i="2"/>
  <c r="F171" i="2"/>
  <c r="F178" i="2"/>
  <c r="F185" i="2"/>
  <c r="F189" i="2"/>
  <c r="F196" i="2"/>
  <c r="F32" i="2"/>
  <c r="F58" i="2"/>
  <c r="F83" i="2"/>
  <c r="F105" i="2"/>
  <c r="F132" i="2"/>
  <c r="F161" i="2"/>
  <c r="F186" i="2"/>
  <c r="F65" i="2"/>
  <c r="F142" i="2"/>
  <c r="F44" i="2"/>
  <c r="F72" i="2"/>
  <c r="F91" i="2"/>
  <c r="F121" i="2"/>
  <c r="F146" i="2"/>
  <c r="F172" i="2"/>
  <c r="F197" i="2"/>
  <c r="F109" i="2"/>
  <c r="F190" i="2"/>
  <c r="F54" i="2"/>
  <c r="F79" i="2"/>
  <c r="F95" i="2"/>
  <c r="F128" i="2"/>
  <c r="F153" i="2"/>
  <c r="F179" i="2"/>
  <c r="F33" i="2"/>
  <c r="F37" i="2"/>
  <c r="F87" i="2"/>
  <c r="F165" i="2"/>
  <c r="F202" i="2" l="1"/>
  <c r="I10" i="2"/>
  <c r="D16" i="2"/>
  <c r="D15" i="2"/>
  <c r="D14" i="2"/>
  <c r="E11" i="2"/>
  <c r="E13" i="2" s="1"/>
  <c r="E10" i="2"/>
  <c r="E12" i="2" s="1"/>
  <c r="C10" i="2"/>
  <c r="D8" i="2"/>
  <c r="C8" i="2"/>
  <c r="E7" i="2"/>
  <c r="D7" i="2"/>
  <c r="D11" i="2" s="1"/>
  <c r="D13" i="2" s="1"/>
  <c r="E6" i="2"/>
  <c r="C12" i="2" l="1"/>
  <c r="D6" i="2"/>
  <c r="D10" i="2" s="1"/>
  <c r="D12" i="2" s="1"/>
  <c r="E18" i="2" l="1"/>
  <c r="C18" i="2"/>
  <c r="C17" i="2"/>
  <c r="I11" i="2" l="1"/>
  <c r="G37" i="2"/>
  <c r="G44" i="2"/>
  <c r="G54" i="2"/>
  <c r="G58" i="2"/>
  <c r="G65" i="2"/>
  <c r="G72" i="2"/>
  <c r="G79" i="2"/>
  <c r="G83" i="2"/>
  <c r="G87" i="2"/>
  <c r="G91" i="2"/>
  <c r="G95" i="2"/>
  <c r="G105" i="2"/>
  <c r="G109" i="2"/>
  <c r="G121" i="2"/>
  <c r="G128" i="2"/>
  <c r="G132" i="2"/>
  <c r="G142" i="2"/>
  <c r="G146" i="2"/>
  <c r="G153" i="2"/>
  <c r="G161" i="2"/>
  <c r="G165" i="2"/>
  <c r="G172" i="2"/>
  <c r="G179" i="2"/>
  <c r="G186" i="2"/>
  <c r="G190" i="2"/>
  <c r="G197" i="2"/>
  <c r="G33" i="2"/>
  <c r="G38" i="2"/>
  <c r="G48" i="2"/>
  <c r="G55" i="2"/>
  <c r="G59" i="2"/>
  <c r="G66" i="2"/>
  <c r="G73" i="2"/>
  <c r="G80" i="2"/>
  <c r="G84" i="2"/>
  <c r="G88" i="2"/>
  <c r="G92" i="2"/>
  <c r="G99" i="2"/>
  <c r="G106" i="2"/>
  <c r="G115" i="2"/>
  <c r="G122" i="2"/>
  <c r="G129" i="2"/>
  <c r="G136" i="2"/>
  <c r="G143" i="2"/>
  <c r="G150" i="2"/>
  <c r="G158" i="2"/>
  <c r="G162" i="2"/>
  <c r="G166" i="2"/>
  <c r="G173" i="2"/>
  <c r="G183" i="2"/>
  <c r="G187" i="2"/>
  <c r="G191" i="2"/>
  <c r="G198" i="2"/>
  <c r="G31" i="2"/>
  <c r="G39" i="2"/>
  <c r="G49" i="2"/>
  <c r="G56" i="2"/>
  <c r="G60" i="2"/>
  <c r="G67" i="2"/>
  <c r="G74" i="2"/>
  <c r="G81" i="2"/>
  <c r="G85" i="2"/>
  <c r="G89" i="2"/>
  <c r="G93" i="2"/>
  <c r="G103" i="2"/>
  <c r="G107" i="2"/>
  <c r="G116" i="2"/>
  <c r="G123" i="2"/>
  <c r="G130" i="2"/>
  <c r="G140" i="2"/>
  <c r="G144" i="2"/>
  <c r="G151" i="2"/>
  <c r="G159" i="2"/>
  <c r="G163" i="2"/>
  <c r="G167" i="2"/>
  <c r="G177" i="2"/>
  <c r="G184" i="2"/>
  <c r="G188" i="2"/>
  <c r="G192" i="2"/>
  <c r="G199" i="2"/>
  <c r="G50" i="2"/>
  <c r="G75" i="2"/>
  <c r="G94" i="2"/>
  <c r="G124" i="2"/>
  <c r="G152" i="2"/>
  <c r="G178" i="2"/>
  <c r="G32" i="2"/>
  <c r="G82" i="2"/>
  <c r="G131" i="2"/>
  <c r="G185" i="2"/>
  <c r="G64" i="2"/>
  <c r="G86" i="2"/>
  <c r="G108" i="2"/>
  <c r="G141" i="2"/>
  <c r="G164" i="2"/>
  <c r="G189" i="2"/>
  <c r="G43" i="2"/>
  <c r="G68" i="2"/>
  <c r="G90" i="2"/>
  <c r="G120" i="2"/>
  <c r="G145" i="2"/>
  <c r="G171" i="2"/>
  <c r="G196" i="2"/>
  <c r="G57" i="2"/>
  <c r="G104" i="2"/>
  <c r="G160" i="2"/>
  <c r="G202" i="2" l="1"/>
</calcChain>
</file>

<file path=xl/sharedStrings.xml><?xml version="1.0" encoding="utf-8"?>
<sst xmlns="http://schemas.openxmlformats.org/spreadsheetml/2006/main" count="438" uniqueCount="378">
  <si>
    <t>Salgspris 250,- alle år</t>
  </si>
  <si>
    <t>Solgte kort sone 1</t>
  </si>
  <si>
    <t>Omsetning sone 1</t>
  </si>
  <si>
    <t>Omsetning Sone 2-Bergmo</t>
  </si>
  <si>
    <t>Forvaltningsavgift 125,- Sone 1</t>
  </si>
  <si>
    <t>Forvaltningsavgift 125,- Sone 2-Bergmo</t>
  </si>
  <si>
    <t>Utbyttegrunnlag grunneiere Sone 1</t>
  </si>
  <si>
    <t>Utbyttegrunnlag grunneiere Sone 2-Bergmo</t>
  </si>
  <si>
    <t>Andel totalt</t>
  </si>
  <si>
    <t>Einar Henriksen mfl.</t>
  </si>
  <si>
    <t>Ann Jorunn Solheim</t>
  </si>
  <si>
    <t>Trond Holm</t>
  </si>
  <si>
    <t>Olav Martin Andersen</t>
  </si>
  <si>
    <t>Svein Erik og Britt Johanne Andersen</t>
  </si>
  <si>
    <t>Bård Hammari</t>
  </si>
  <si>
    <t>Roar Nørgård</t>
  </si>
  <si>
    <t>Ruth Eili Ruud</t>
  </si>
  <si>
    <t>Lauren Rasmussen</t>
  </si>
  <si>
    <t>Terje Nordberg</t>
  </si>
  <si>
    <t>Sum utbytte til grunneiere:</t>
  </si>
  <si>
    <r>
      <t xml:space="preserve">2015 </t>
    </r>
    <r>
      <rPr>
        <b/>
        <sz val="11"/>
        <color rgb="FFFF0000"/>
        <rFont val="Calibri"/>
        <family val="2"/>
        <scheme val="minor"/>
      </rPr>
      <t>(1)</t>
    </r>
  </si>
  <si>
    <t>Noter:</t>
  </si>
  <si>
    <t>(1) Ørretsalget var ikke delt i 2 soner i 2015, totalt solgte kort 366</t>
  </si>
  <si>
    <t>Solgte kort sone 2-Bergmo</t>
  </si>
  <si>
    <r>
      <t xml:space="preserve">Fordelingsnøkkel sone 1 </t>
    </r>
    <r>
      <rPr>
        <b/>
        <sz val="11"/>
        <color rgb="FFFF0000"/>
        <rFont val="Calibri"/>
        <family val="2"/>
        <scheme val="minor"/>
      </rPr>
      <t>(2)</t>
    </r>
    <r>
      <rPr>
        <b/>
        <sz val="11"/>
        <color theme="1"/>
        <rFont val="Calibri"/>
        <family val="2"/>
        <scheme val="minor"/>
      </rPr>
      <t>:</t>
    </r>
  </si>
  <si>
    <r>
      <t xml:space="preserve">Fordelingsnøkkel sone 2-Bergmo </t>
    </r>
    <r>
      <rPr>
        <b/>
        <sz val="11"/>
        <color rgb="FFFF0000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>:</t>
    </r>
  </si>
  <si>
    <r>
      <t>Sum totale andeler sone1-Bergmo bru</t>
    </r>
    <r>
      <rPr>
        <b/>
        <sz val="11"/>
        <color rgb="FFFF0000"/>
        <rFont val="Calibri"/>
        <family val="2"/>
        <scheme val="minor"/>
      </rPr>
      <t>(4)</t>
    </r>
  </si>
  <si>
    <r>
      <t xml:space="preserve">Fordeling av utbytte til sone 1 </t>
    </r>
    <r>
      <rPr>
        <b/>
        <sz val="11"/>
        <color rgb="FFFF0000"/>
        <rFont val="Calibri"/>
        <family val="2"/>
        <scheme val="minor"/>
      </rPr>
      <t>(5)</t>
    </r>
    <r>
      <rPr>
        <b/>
        <sz val="11"/>
        <color theme="1"/>
        <rFont val="Calibri"/>
        <family val="2"/>
        <scheme val="minor"/>
      </rPr>
      <t>:</t>
    </r>
  </si>
  <si>
    <r>
      <t xml:space="preserve">Fordeling av utbytte til sone 2-Bergmo </t>
    </r>
    <r>
      <rPr>
        <b/>
        <sz val="11"/>
        <color rgb="FFFF0000"/>
        <rFont val="Calibri"/>
        <family val="2"/>
        <scheme val="minor"/>
      </rPr>
      <t>(6)</t>
    </r>
  </si>
  <si>
    <t>(2) Fordelingsnøkkelen er summen av andeler i henhold til rettighetslista på alle eiendommene i sone 1</t>
  </si>
  <si>
    <t>(3) Fordelingsnøkkelen er summen av andeler i henhold til rettighetslista på alle eiendommer i sone 2-Bergmo bru</t>
  </si>
  <si>
    <t>(4) Total sum av andeler på samtlige eiendommer berørt av ørretfisket</t>
  </si>
  <si>
    <t>(5) og (6), Fordelingen av utbyttet er gjort med utgangspunkt i at omsetning 2015 fordeles på de to sonene etter prosentvis andel av ørretstrekningen sjø-Bergmo</t>
  </si>
  <si>
    <t>For 2016 og 2017 er omsetningen fordelt direkte på sonene 1, og 2-Bergmo</t>
  </si>
  <si>
    <t>Beregningseksempel: 16/1 i sone 1</t>
  </si>
  <si>
    <t>Andel totalt i RE</t>
  </si>
  <si>
    <t>Sone:</t>
  </si>
  <si>
    <t>Utbytte 16/1</t>
  </si>
  <si>
    <t>(Finnes i vedtektene)</t>
  </si>
  <si>
    <t>66499*0,01300876=</t>
  </si>
  <si>
    <t>Utbytte sone 1*Eiendommens andel av sone 1=</t>
  </si>
  <si>
    <t>(0,202)/15,528=</t>
  </si>
  <si>
    <t>Andel totalt i RE/Totalandel eiendommer sone 1</t>
  </si>
  <si>
    <t>Andel av sone 1:</t>
  </si>
  <si>
    <t>Nordreisa kommune</t>
  </si>
  <si>
    <t>80.00 %</t>
  </si>
  <si>
    <t>3.20 %</t>
  </si>
  <si>
    <t>16.80 %</t>
  </si>
  <si>
    <t>100.00 %</t>
  </si>
  <si>
    <t>75.76 %</t>
  </si>
  <si>
    <t>Herulf  Veibakken</t>
  </si>
  <si>
    <t>21.21 %</t>
  </si>
  <si>
    <t>Jørgen  Langstarand mfl.</t>
  </si>
  <si>
    <t>3.03 %</t>
  </si>
  <si>
    <t>Gnr. 17, Forsnes (Fiskeretten er delt etter elvemeter):</t>
  </si>
  <si>
    <t>64.61 %</t>
  </si>
  <si>
    <t>22.81 %</t>
  </si>
  <si>
    <t>Bodil Bakkehaug og Per Roar Nilsen</t>
  </si>
  <si>
    <t>0.64 %</t>
  </si>
  <si>
    <t>Arnfinn  Fosnes</t>
  </si>
  <si>
    <t>11.94 %</t>
  </si>
  <si>
    <t>Gnr. 18, Tømmernes (Fiskeretten er delt etter elvemeter):</t>
  </si>
  <si>
    <t>Line Olsen Ørstad</t>
  </si>
  <si>
    <t>3.08 %</t>
  </si>
  <si>
    <t>Harald Erik Johannessen</t>
  </si>
  <si>
    <t>11.69 %</t>
  </si>
  <si>
    <t>5.23 %</t>
  </si>
  <si>
    <t>Gunn M. Olaussen</t>
  </si>
  <si>
    <t>4.19 %</t>
  </si>
  <si>
    <t>Arnfinn Rasmussen og Nord-Troms Bioenergi AS</t>
  </si>
  <si>
    <t>7.83 %</t>
  </si>
  <si>
    <t>Arnold Olsen</t>
  </si>
  <si>
    <t>16.47 %</t>
  </si>
  <si>
    <t>Kjell Harry Pettersen</t>
  </si>
  <si>
    <t>12.78 %</t>
  </si>
  <si>
    <t>6.66 %</t>
  </si>
  <si>
    <t>5.01 %</t>
  </si>
  <si>
    <t>Mary Johanne Nygaard Gylstrøm</t>
  </si>
  <si>
    <t>9.09 %</t>
  </si>
  <si>
    <t>Anton Sandmo</t>
  </si>
  <si>
    <t>2.10 %</t>
  </si>
  <si>
    <t>Birger Andreas Hermannsen</t>
  </si>
  <si>
    <t>0.98 %</t>
  </si>
  <si>
    <t>6.29 %</t>
  </si>
  <si>
    <t>1.82 %</t>
  </si>
  <si>
    <t>Finn Erik Gausdal</t>
  </si>
  <si>
    <t>1.93 %</t>
  </si>
  <si>
    <t>Liv Hilde Hermannsen</t>
  </si>
  <si>
    <t>2.43 %</t>
  </si>
  <si>
    <t>Ottar Severin Seljelund</t>
  </si>
  <si>
    <t>Gnr. 20, Snemyr (Fiskeretten er delt etter elvemeter):</t>
  </si>
  <si>
    <t>Rita Cecilie Ringstad  Kristiansen</t>
  </si>
  <si>
    <t>Håkon Peter Bråstad</t>
  </si>
  <si>
    <t>Bjørn Tore Rasmussen</t>
  </si>
  <si>
    <t>Kyrre Martin Elveskog</t>
  </si>
  <si>
    <t>Alf Magnus Braastad</t>
  </si>
  <si>
    <t>Kristian Fredrik Fredriksen</t>
  </si>
  <si>
    <t>Solveig Amalie Løvbrotte</t>
  </si>
  <si>
    <t>Gnr. 21, Hysingjorden (Fiskeretten ligger I sameie på gårdsnummeret):</t>
  </si>
  <si>
    <t>Eivind Adolf og Thorstein Martin Mobakken</t>
  </si>
  <si>
    <t>21.47 %</t>
  </si>
  <si>
    <t>Harry Olaussen</t>
  </si>
  <si>
    <t>4.91 %</t>
  </si>
  <si>
    <t>11.04 %</t>
  </si>
  <si>
    <t>Asbjørn Johannes Pedersen</t>
  </si>
  <si>
    <t>9.82 %</t>
  </si>
  <si>
    <t>Trond Hermansen</t>
  </si>
  <si>
    <t>5.52  %</t>
  </si>
  <si>
    <t>2.45 %</t>
  </si>
  <si>
    <t>Asbjørn Johannes Pedersen og Hendry Adam Jakobsen</t>
  </si>
  <si>
    <t>Eivind  Adolf og Thorstein Martin Mobakken</t>
  </si>
  <si>
    <t>Jan Asbjøm Olaussen</t>
  </si>
  <si>
    <t>Kjell Olav Mølleng</t>
  </si>
  <si>
    <t>6.13 %</t>
  </si>
  <si>
    <t xml:space="preserve">Else Magrethe Johansen </t>
  </si>
  <si>
    <t xml:space="preserve">Algeir Røyland </t>
  </si>
  <si>
    <t>Øystein Gustav Mi.kalsen</t>
  </si>
  <si>
    <t xml:space="preserve">Lilly Margrethe Solborg </t>
  </si>
  <si>
    <t>Anton William Severinsen</t>
  </si>
  <si>
    <t>Terje Storslett</t>
  </si>
  <si>
    <t>Olaf Kristian Isaksen</t>
  </si>
  <si>
    <t>Per Steinar Aspelund og Sonja Helene Aspelund Hætta</t>
  </si>
  <si>
    <t>Else Margrethe Johansen</t>
  </si>
  <si>
    <t>Bjørn Sigurd  Østgård</t>
  </si>
  <si>
    <t>Harald Åsmund Severinsen</t>
  </si>
  <si>
    <t>Knut Jørgen Johansen</t>
  </si>
  <si>
    <t>Øystein Gustav Mikalsen</t>
  </si>
  <si>
    <t>Rolf  Johannes Hauge  mfl.</t>
  </si>
  <si>
    <t>Rolf Johannes Hauge mfl.</t>
  </si>
  <si>
    <t>Roald Johannes Storslett</t>
  </si>
  <si>
    <t>Rolf  Johannes Hauge</t>
  </si>
  <si>
    <t>Aud  Johannessen og  Bjørg Johanne Vollstad ble innrømmet</t>
  </si>
  <si>
    <t>Geir-Bjarne Solborg Bendiksen</t>
  </si>
  <si>
    <t>Hallvard Rørnes Solborg</t>
  </si>
  <si>
    <t>Rita Solborg Salomonsen</t>
  </si>
  <si>
    <t>Gnr. 23, Paskabut  (Fiskeretten  er delt etter elvemeter):</t>
  </si>
  <si>
    <t>Kyrre  Martin  Elveskog og Ronny Skaldebø</t>
  </si>
  <si>
    <t>Arne Martin Kristiansen</t>
  </si>
  <si>
    <t>Reidun  Kristiansen og Bjørg Turid Johanessen</t>
  </si>
  <si>
    <t>Ame Martin Kristiansen</t>
  </si>
  <si>
    <t>Gnr. 24, Moskudalen (Fiskeretten er delt etter elvemeter):</t>
  </si>
  <si>
    <t>Åse Gausdal</t>
  </si>
  <si>
    <t>37.55 %</t>
  </si>
  <si>
    <t>31.52 %</t>
  </si>
  <si>
    <t>11.58 %</t>
  </si>
  <si>
    <t>19.36 %</t>
  </si>
  <si>
    <t>66.62 %</t>
  </si>
  <si>
    <t>33.38 %</t>
  </si>
  <si>
    <t>Gnr. 25, Kjelderen (Fiskeretten  er delt etter elvemeter):</t>
  </si>
  <si>
    <t xml:space="preserve">100.00 % </t>
  </si>
  <si>
    <t>Marie Johansen mfl.</t>
  </si>
  <si>
    <t>18.48 %</t>
  </si>
  <si>
    <t>Steinar Dagfinn Rasmussen</t>
  </si>
  <si>
    <t>24.90 %</t>
  </si>
  <si>
    <t>Bodil Elisabeth West</t>
  </si>
  <si>
    <t>10.89 %</t>
  </si>
  <si>
    <t>Bo Robert Kvam</t>
  </si>
  <si>
    <t>45.72 %</t>
  </si>
  <si>
    <t>Statskog S/F</t>
  </si>
  <si>
    <t>Margareth Reiersen mfl.</t>
  </si>
  <si>
    <t>Aslaug Sesilie Petre Kvam  mfl.</t>
  </si>
  <si>
    <t>Aslaug Sesilie  Petre Kvam  og Stein Kvam</t>
  </si>
  <si>
    <t>Wenche Offerdal og Stein  Arne  Rånes</t>
  </si>
  <si>
    <t>Tore Einevoll</t>
  </si>
  <si>
    <t>Solbjørg Else Marie Skjønsfjell</t>
  </si>
  <si>
    <t>Karin Marie Andersen</t>
  </si>
  <si>
    <t>Anne Lise Harda  Elin Holma</t>
  </si>
  <si>
    <t>Gunvor Hansen</t>
  </si>
  <si>
    <t>Kjell Roar Halonen</t>
  </si>
  <si>
    <t>6.78 %</t>
  </si>
  <si>
    <t>10.49 %</t>
  </si>
  <si>
    <t>14.09 %</t>
  </si>
  <si>
    <t>5.49 %</t>
  </si>
  <si>
    <t>9.13 %</t>
  </si>
  <si>
    <t>6.56 %</t>
  </si>
  <si>
    <t>27.30 %</t>
  </si>
  <si>
    <t>50.33 %</t>
  </si>
  <si>
    <t>12.67 %</t>
  </si>
  <si>
    <t>9.70 %</t>
  </si>
  <si>
    <t>23.12 %</t>
  </si>
  <si>
    <t>10.19  %</t>
  </si>
  <si>
    <t>10.30 %</t>
  </si>
  <si>
    <t>8.08 %</t>
  </si>
  <si>
    <t>7.38 %</t>
  </si>
  <si>
    <t>1.41 %</t>
  </si>
  <si>
    <t>32.15 %</t>
  </si>
  <si>
    <t>2.83 %</t>
  </si>
  <si>
    <t>4.56 %</t>
  </si>
  <si>
    <t>Odd Birger  Andersen</t>
  </si>
  <si>
    <t>Eldbjørg Signe Tretten</t>
  </si>
  <si>
    <t>Margareth  Reiersen  mfl.</t>
  </si>
  <si>
    <t>Tom Ole Skorpen</t>
  </si>
  <si>
    <t>33.35%</t>
  </si>
  <si>
    <t>100.00  %</t>
  </si>
  <si>
    <t>5.87 %</t>
  </si>
  <si>
    <t>30.54 %</t>
  </si>
  <si>
    <t>8.23 %</t>
  </si>
  <si>
    <t>9.64%</t>
  </si>
  <si>
    <t>1.06  %</t>
  </si>
  <si>
    <t>3.77%</t>
  </si>
  <si>
    <t>2.98%</t>
  </si>
  <si>
    <t>5.51 %</t>
  </si>
  <si>
    <t>22.67 %</t>
  </si>
  <si>
    <t xml:space="preserve">Gunnar og Signe Rasmussen </t>
  </si>
  <si>
    <t>25.47 %</t>
  </si>
  <si>
    <t xml:space="preserve">Steinar  Dagfinn Rasmussen </t>
  </si>
  <si>
    <t xml:space="preserve">Kirsti Hansen-Krone </t>
  </si>
  <si>
    <t>23.63 %</t>
  </si>
  <si>
    <t>Rolf Gunter Johansen</t>
  </si>
  <si>
    <t>1.82%</t>
  </si>
  <si>
    <t>16.26%</t>
  </si>
  <si>
    <t xml:space="preserve">Odd-Erik  Hansen </t>
  </si>
  <si>
    <t xml:space="preserve">40.97 % </t>
  </si>
  <si>
    <t>Geir Morten Pettersen  og Hege Olaussen</t>
  </si>
  <si>
    <t>24.80 %</t>
  </si>
  <si>
    <t>Gudveig Kirstine Olsen</t>
  </si>
  <si>
    <t>3 .03 %</t>
  </si>
  <si>
    <t>Odd-Erik  Hansen</t>
  </si>
  <si>
    <t>6.40 %</t>
  </si>
  <si>
    <t>28.47 %</t>
  </si>
  <si>
    <t>33.33 %</t>
  </si>
  <si>
    <t>Ivar Henning Jensen og Laila Agersborg</t>
  </si>
  <si>
    <t>Ivar Henning  Jensen og Laila Agersborg</t>
  </si>
  <si>
    <t>Kristian Fredrik Fredriksen mfl.</t>
  </si>
  <si>
    <t>11.00  %</t>
  </si>
  <si>
    <t>1.74 %</t>
  </si>
  <si>
    <t>25.46 %</t>
  </si>
  <si>
    <t>Mary Ann Gulstad Riise</t>
  </si>
  <si>
    <t>Jan-Andre Sletti og Nicole Scwank</t>
  </si>
  <si>
    <t>24.93 %</t>
  </si>
  <si>
    <t>12.51 %</t>
  </si>
  <si>
    <t>Erna Berit Woldstad</t>
  </si>
  <si>
    <t>Sigmund  Sagelv</t>
  </si>
  <si>
    <t>Svein Harald Severinsen</t>
  </si>
  <si>
    <t>11.08 %</t>
  </si>
  <si>
    <t>24.34 %</t>
  </si>
  <si>
    <t>8.19 %</t>
  </si>
  <si>
    <t>Signe Marianne Severinsen mfl.</t>
  </si>
  <si>
    <t>17.11 %</t>
  </si>
  <si>
    <t>Lillian Marie Hammervollmfl.</t>
  </si>
  <si>
    <t>6.75%</t>
  </si>
  <si>
    <t>5.78 %</t>
  </si>
  <si>
    <t>Aud Seljelund og Roger Pettersen Hveding</t>
  </si>
  <si>
    <t>5.54%</t>
  </si>
  <si>
    <t>Joda Eiendom AS</t>
  </si>
  <si>
    <t>1.45 %</t>
  </si>
  <si>
    <t>Trond  Hallen</t>
  </si>
  <si>
    <t>100.00%</t>
  </si>
  <si>
    <t>37.83 %</t>
  </si>
  <si>
    <t>50.12 %</t>
  </si>
  <si>
    <t>Trond Hallen</t>
  </si>
  <si>
    <t>12.05%</t>
  </si>
  <si>
    <t>Kjell Olaus Båtnes</t>
  </si>
  <si>
    <t>50.12%</t>
  </si>
  <si>
    <t>Nordreisa  kommune</t>
  </si>
  <si>
    <t>33 .25%</t>
  </si>
  <si>
    <t>16.63%</t>
  </si>
  <si>
    <t>Arvid  Johanessen</t>
  </si>
  <si>
    <t>Jan Oddvar Fossvoll mfl.</t>
  </si>
  <si>
    <t>Annbjørg Aud Herdis Eliassen</t>
  </si>
  <si>
    <t>Gårdsnummer og gårdsnavn</t>
  </si>
  <si>
    <t>Gnr. 11, Kippernes (Fiskeretten ligger i sameie på gårdsnummeret):</t>
  </si>
  <si>
    <t>Arne Eilert Vollstad</t>
  </si>
  <si>
    <t>Internandel på gnr.</t>
  </si>
  <si>
    <t xml:space="preserve"> Gnr. 13, Mælen (Fiskeretten ligger i sameie på gårdsnummeret):</t>
  </si>
  <si>
    <t>Gnr. 12, Veibakken (Fiskeretten ligger i sameie på gårdsnummeret):</t>
  </si>
  <si>
    <t>58.21 %</t>
  </si>
  <si>
    <t>Sven Harald  Henriksen</t>
  </si>
  <si>
    <t>41.79 %</t>
  </si>
  <si>
    <t>Gnr. 14, Olderskogen (Fiskeretten ligger i sameie på gårdsnummeret):</t>
  </si>
  <si>
    <t>48.80 %</t>
  </si>
  <si>
    <t>3.28 %</t>
  </si>
  <si>
    <t>47.92 %</t>
  </si>
  <si>
    <t>14.17 %</t>
  </si>
  <si>
    <t>7.22 %</t>
  </si>
  <si>
    <t>Gnr. 16, Tomasjord (Fiskeretten er delt  etter elvemeter):</t>
  </si>
  <si>
    <t>Signe. Gunnar og Roald  Rasmussen</t>
  </si>
  <si>
    <t>40.97%</t>
  </si>
  <si>
    <t>Hugo Elvebakkem mfl.</t>
  </si>
  <si>
    <t>Ame Thomasjord</t>
  </si>
  <si>
    <t>16.23 %</t>
  </si>
  <si>
    <t>20.49 %</t>
  </si>
  <si>
    <t>Arne  Thomasjord</t>
  </si>
  <si>
    <t>4.87 %</t>
  </si>
  <si>
    <t>Gnr. 15, Lyngsmark (Fiskeretten er delt etter elvemeter):</t>
  </si>
  <si>
    <t>Lisbeth  Lyngsmark</t>
  </si>
  <si>
    <t>44.39 %</t>
  </si>
  <si>
    <t>6.42 %</t>
  </si>
  <si>
    <t>8.02 %</t>
  </si>
  <si>
    <t>Ole Martin Strøm  mfl.</t>
  </si>
  <si>
    <t>Roy Arne  Iversen</t>
  </si>
  <si>
    <t>12.57 %</t>
  </si>
  <si>
    <t>Jøm Hugo Karlsen Fosnes</t>
  </si>
  <si>
    <t>Oddbjørg Elisabeth Fosnes</t>
  </si>
  <si>
    <t>Liv Hilde Hermansen</t>
  </si>
  <si>
    <t>Trond Hermannsen</t>
  </si>
  <si>
    <t>Gorossomoen sameie</t>
  </si>
  <si>
    <t>Gnr. 19, Andsjøen (Fiskeretten er delt  etter elvemeter):</t>
  </si>
  <si>
    <t>Odd Bernhard Johnsen</t>
  </si>
  <si>
    <t>Solveig  Amalie Løvbrøtte</t>
  </si>
  <si>
    <t>Johannes Henriksen mfl.</t>
  </si>
  <si>
    <t>Gnr. 22, Røyelven (Fiskeretten ligger i sameie på gårdsnummeret):</t>
  </si>
  <si>
    <t>fiskerett for 17 under rettsmøtet den 2. sept. 1992 av eieren av 6, Terje Storslett.</t>
  </si>
  <si>
    <t>Frank Robert Johansen</t>
  </si>
  <si>
    <t>Ronny Løvoll</t>
  </si>
  <si>
    <t>Rolf Arild  Bakkeslett</t>
  </si>
  <si>
    <t>Frank-Johan Rundhaug</t>
  </si>
  <si>
    <t>Rolf-Erik Teigstad mfl.</t>
  </si>
  <si>
    <t>Gunn-Erna Andersen Hauge</t>
  </si>
  <si>
    <t>Kirsti Marie Moskodal mfl.</t>
  </si>
  <si>
    <t>Gnr. 26, Pokta (Fiskeretten er delt etter elvemeter:</t>
  </si>
  <si>
    <t>Gnr. 27, Hallen (Fiskeretten er delt etter elvemeter):</t>
  </si>
  <si>
    <t>Gnr. 28, Vinnelys (Fiskeretten er delt etter elvemeter):</t>
  </si>
  <si>
    <t>Gnr. 32, Tørfosnes (Fiskeretten er delt  etter elvemeter):</t>
  </si>
  <si>
    <t>Jan Harald Tørfoss</t>
  </si>
  <si>
    <t>Gnr. 33, Nyelvholmen  (Fiskeretten er delt  etter elvemeter):</t>
  </si>
  <si>
    <t>Hjalmar Rasmussen og Paul Olaf Holmen</t>
  </si>
  <si>
    <t>Ragnvald  Fritjof Ferdinan Haugseth</t>
  </si>
  <si>
    <t>Are Kristian Karlsen</t>
  </si>
  <si>
    <t>Helen Nilsen</t>
  </si>
  <si>
    <t>Terje Holmen</t>
  </si>
  <si>
    <t>Inger  Lise Rasmussen</t>
  </si>
  <si>
    <t xml:space="preserve">Kyrre Martin Elveskog </t>
  </si>
  <si>
    <t>Gnr. 34, Martinusli (Fiskeretten ligger i sameie  på gårdsnummeret):</t>
  </si>
  <si>
    <t>Gnr. 35, Annabakkelv (Fiskeretten er delt  etter elvemeter)</t>
  </si>
  <si>
    <t>Gnr. 36, Krakenes (Fiskeretten ligger  i sameie på gårdsnummeret):</t>
  </si>
  <si>
    <t>Raymon Henriksen</t>
  </si>
  <si>
    <t xml:space="preserve">Kjell Arne Strandheim </t>
  </si>
  <si>
    <t>Gnr. 37, Samuelelven (Fiskeretten ligget i sameie på gårdsnummeret):</t>
  </si>
  <si>
    <t>Frode With</t>
  </si>
  <si>
    <t>Gnr. 40, Kvernelven (Fiskeretten er delt  etter elvemeter):</t>
  </si>
  <si>
    <t>Gnr. 41, Sagelven (Fiskeretten ligger i sameie på gårdsnummeret):</t>
  </si>
  <si>
    <t>Gnr. 42, EIvevoll (Fiskeretten ligger  i sameie med gnr. 43, 44, 45 og 46. 20 %  på hvert gårdsnummer):</t>
  </si>
  <si>
    <t>Kjetil Einar Sagelv</t>
  </si>
  <si>
    <t>Edvard Mikal Nilsen</t>
  </si>
  <si>
    <t>Isak Emil Jensen</t>
  </si>
  <si>
    <t>Kjell Arne Strandheim</t>
  </si>
  <si>
    <t>Bjørg Nilsen</t>
  </si>
  <si>
    <t>Margareth Vangen mfl.</t>
  </si>
  <si>
    <t>Britt Jorunn Jacobsen  Hansen mfl.</t>
  </si>
  <si>
    <t>Britt Jorunn Jacobsen  Hansen</t>
  </si>
  <si>
    <t>Gm·. 43  Navaren (Fiskeretten ligger i sameie med gnr. 42  44, 45 og 46. 20 %  på hvelr gårdsnummer):</t>
  </si>
  <si>
    <t>Olav Mathias Henriksen mfl.</t>
  </si>
  <si>
    <t>Jørn Terje Blomstereng og Elisabeth  Jørgine Josefsen</t>
  </si>
  <si>
    <t>Hagbart Ame Severinsen mfl.</t>
  </si>
  <si>
    <t>Gnr. 44  Båtnes (Fiskeretten ligger  i sameie med gnr. 42  43, 45 og 46. 20 % på hvert gårdsnummer):</t>
  </si>
  <si>
    <t>Kjell  Olaus Båtnes</t>
  </si>
  <si>
    <t>Marit Leirbakk  Båtnes og Tor-Eivind Båtnes</t>
  </si>
  <si>
    <t>Gnr. 45  Elvenes (Fiskeretten  ligger i sameie med gnr. 42, 43, 44, og 46. 20 % på hvert gårdsnummer</t>
  </si>
  <si>
    <t>Liv Jorunn  Jensen mfl.</t>
  </si>
  <si>
    <t>Gnr. 46, Leirbukt (Fiskeretten ligger i sameie med  gnr. 42, 43, 44 og 45. 20 % p å hvert gårdsnummer):</t>
  </si>
  <si>
    <t>30.60  %</t>
  </si>
  <si>
    <t>Othelie  Johannessen mfl.</t>
  </si>
  <si>
    <t>1.45%</t>
  </si>
  <si>
    <t>Elis Johan og Per Arvid  Richardsen</t>
  </si>
  <si>
    <t>11.81 %</t>
  </si>
  <si>
    <t>Torleif Åsmund Fossvoll</t>
  </si>
  <si>
    <t>Wivian Marie  Moen</t>
  </si>
  <si>
    <t>9.64 %</t>
  </si>
  <si>
    <t>Magne  Ingvald  Johann  Fossvoll og Knut Henry Fossvoll</t>
  </si>
  <si>
    <t>6.51 %</t>
  </si>
  <si>
    <t>Gnr. 52, Lunde (Fiskeretten ligger i sameie på gårdsnummeret):</t>
  </si>
  <si>
    <t>Anne Marie Lunde Heimdal</t>
  </si>
  <si>
    <t>Leif Waldemar Lunde</t>
  </si>
  <si>
    <t>Liv Jorunn Jensen mfl.</t>
  </si>
  <si>
    <t>Eiendommer Sone 1:</t>
  </si>
  <si>
    <t>Andel av sone 1</t>
  </si>
  <si>
    <t>Utbytte til eiendommen</t>
  </si>
  <si>
    <t>Eiendommer sone 2-Bergmo Bru:</t>
  </si>
  <si>
    <r>
      <t xml:space="preserve">Liv Hilde Hermansen </t>
    </r>
    <r>
      <rPr>
        <sz val="11"/>
        <color rgb="FFFF0000"/>
        <rFont val="Calibri"/>
        <family val="2"/>
        <scheme val="minor"/>
      </rPr>
      <t>(Øversiden av Bergmo bru)</t>
    </r>
  </si>
  <si>
    <r>
      <t xml:space="preserve">Ragnhild Kristine Rognmo </t>
    </r>
    <r>
      <rPr>
        <sz val="11"/>
        <color rgb="FFFF0000"/>
        <rFont val="Calibri"/>
        <family val="2"/>
        <scheme val="minor"/>
      </rPr>
      <t>(Øversiden av Bergmo bru)</t>
    </r>
  </si>
  <si>
    <r>
      <t xml:space="preserve">Linda Severinsen </t>
    </r>
    <r>
      <rPr>
        <sz val="11"/>
        <color rgb="FFFF0000"/>
        <rFont val="Calibri"/>
        <family val="2"/>
        <scheme val="minor"/>
      </rPr>
      <t>(Øversiden av Bergmo bru)</t>
    </r>
  </si>
  <si>
    <r>
      <t>Øyvind Peder  Mathias Hermansen</t>
    </r>
    <r>
      <rPr>
        <sz val="11"/>
        <color rgb="FFFF0000"/>
        <rFont val="Calibri"/>
        <family val="2"/>
        <scheme val="minor"/>
      </rPr>
      <t xml:space="preserve"> (Øversiden av Bergmo bru)</t>
    </r>
  </si>
  <si>
    <r>
      <t xml:space="preserve">Anna  Jakobsen Bergmo </t>
    </r>
    <r>
      <rPr>
        <sz val="11"/>
        <color rgb="FFFF0000"/>
        <rFont val="Calibri"/>
        <family val="2"/>
        <scheme val="minor"/>
      </rPr>
      <t>(Øversiden av Bergmo bru)</t>
    </r>
  </si>
  <si>
    <r>
      <t xml:space="preserve">Solbjørg A. Johansen mfl. </t>
    </r>
    <r>
      <rPr>
        <sz val="11"/>
        <color rgb="FFFF0000"/>
        <rFont val="Calibri"/>
        <family val="2"/>
        <scheme val="minor"/>
      </rPr>
      <t>(Øversiden av Bergmo bru)</t>
    </r>
  </si>
  <si>
    <r>
      <t xml:space="preserve">Asveig  Elisabeth Hasselberg </t>
    </r>
    <r>
      <rPr>
        <sz val="11"/>
        <color rgb="FFFF0000"/>
        <rFont val="Calibri"/>
        <family val="2"/>
        <scheme val="minor"/>
      </rPr>
      <t>(Øversiden av Bergmo bru)</t>
    </r>
  </si>
  <si>
    <r>
      <t xml:space="preserve">Statskog S/F </t>
    </r>
    <r>
      <rPr>
        <sz val="11"/>
        <color rgb="FFFF0000"/>
        <rFont val="Calibri"/>
        <family val="2"/>
        <scheme val="minor"/>
      </rPr>
      <t>(Deler på nedsiden av brua, avskrevet etter avtale)</t>
    </r>
  </si>
  <si>
    <t>Andel av sone 2-Bergmo bru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</si>
</sst>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kr&quot;\ #,##0"/>
    <numFmt numFmtId="165" formatCode="0.0000\ %"/>
    <numFmt numFmtId="166" formatCode="0.000"/>
    <numFmt numFmtId="167" formatCode="0.0\ 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0" xfId="0" applyNumberFormat="1"/>
    <xf numFmtId="0" fontId="0" fillId="0" borderId="7" xfId="0" applyBorder="1"/>
    <xf numFmtId="0" fontId="0" fillId="0" borderId="0" xfId="0" applyAlignment="1">
      <alignment wrapText="1"/>
    </xf>
    <xf numFmtId="49" fontId="0" fillId="0" borderId="0" xfId="0" applyNumberFormat="1"/>
    <xf numFmtId="0" fontId="2" fillId="0" borderId="0" xfId="0" applyFont="1" applyBorder="1"/>
    <xf numFmtId="0" fontId="0" fillId="0" borderId="0" xfId="0" applyFill="1" applyBorder="1"/>
    <xf numFmtId="0" fontId="2" fillId="0" borderId="0" xfId="0" applyFont="1" applyFill="1" applyBorder="1"/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1" fillId="0" borderId="0" xfId="0" applyFont="1"/>
    <xf numFmtId="164" fontId="0" fillId="0" borderId="9" xfId="0" applyNumberFormat="1" applyBorder="1" applyAlignment="1">
      <alignment horizontal="center"/>
    </xf>
    <xf numFmtId="164" fontId="0" fillId="0" borderId="9" xfId="0" applyNumberFormat="1" applyBorder="1"/>
    <xf numFmtId="0" fontId="0" fillId="0" borderId="9" xfId="0" applyBorder="1" applyAlignment="1">
      <alignment horizontal="center" vertical="top"/>
    </xf>
    <xf numFmtId="165" fontId="0" fillId="0" borderId="9" xfId="0" applyNumberFormat="1" applyBorder="1" applyAlignment="1">
      <alignment horizontal="center"/>
    </xf>
    <xf numFmtId="165" fontId="0" fillId="0" borderId="9" xfId="0" applyNumberFormat="1" applyBorder="1"/>
    <xf numFmtId="0" fontId="2" fillId="0" borderId="4" xfId="0" applyFont="1" applyBorder="1"/>
    <xf numFmtId="0" fontId="2" fillId="0" borderId="4" xfId="0" applyFont="1" applyFill="1" applyBorder="1"/>
    <xf numFmtId="0" fontId="0" fillId="0" borderId="8" xfId="0" applyBorder="1"/>
    <xf numFmtId="164" fontId="0" fillId="0" borderId="0" xfId="0" applyNumberFormat="1" applyBorder="1"/>
    <xf numFmtId="0" fontId="3" fillId="0" borderId="4" xfId="0" applyFont="1" applyFill="1" applyBorder="1"/>
    <xf numFmtId="0" fontId="4" fillId="0" borderId="4" xfId="0" applyFont="1" applyBorder="1"/>
    <xf numFmtId="0" fontId="1" fillId="0" borderId="4" xfId="0" applyFont="1" applyBorder="1"/>
    <xf numFmtId="0" fontId="1" fillId="0" borderId="6" xfId="0" applyFont="1" applyBorder="1"/>
    <xf numFmtId="164" fontId="2" fillId="0" borderId="0" xfId="0" applyNumberFormat="1" applyFont="1" applyBorder="1"/>
    <xf numFmtId="0" fontId="0" fillId="0" borderId="0" xfId="0" applyFont="1" applyFill="1" applyBorder="1"/>
    <xf numFmtId="16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left"/>
    </xf>
    <xf numFmtId="0" fontId="2" fillId="0" borderId="10" xfId="0" applyFont="1" applyBorder="1"/>
    <xf numFmtId="164" fontId="2" fillId="0" borderId="9" xfId="0" applyNumberFormat="1" applyFont="1" applyBorder="1"/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 horizontal="left"/>
    </xf>
    <xf numFmtId="0" fontId="6" fillId="0" borderId="1" xfId="0" applyFont="1" applyFill="1" applyBorder="1"/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166" fontId="5" fillId="0" borderId="0" xfId="0" applyNumberFormat="1" applyFont="1" applyBorder="1" applyAlignment="1">
      <alignment horizontal="left"/>
    </xf>
    <xf numFmtId="164" fontId="0" fillId="0" borderId="5" xfId="0" applyNumberFormat="1" applyBorder="1"/>
    <xf numFmtId="166" fontId="6" fillId="0" borderId="0" xfId="0" applyNumberFormat="1" applyFont="1" applyBorder="1" applyAlignment="1">
      <alignment horizontal="left"/>
    </xf>
    <xf numFmtId="166" fontId="5" fillId="0" borderId="0" xfId="0" applyNumberFormat="1" applyFont="1" applyBorder="1"/>
    <xf numFmtId="10" fontId="5" fillId="0" borderId="0" xfId="0" applyNumberFormat="1" applyFont="1" applyBorder="1"/>
    <xf numFmtId="0" fontId="5" fillId="0" borderId="0" xfId="0" applyFont="1" applyBorder="1" applyAlignment="1">
      <alignment horizontal="left" vertical="center" readingOrder="1"/>
    </xf>
    <xf numFmtId="0" fontId="5" fillId="0" borderId="0" xfId="0" applyFont="1" applyBorder="1" applyAlignment="1">
      <alignment horizontal="right" vertical="center" readingOrder="1"/>
    </xf>
    <xf numFmtId="166" fontId="5" fillId="0" borderId="0" xfId="0" applyNumberFormat="1" applyFont="1" applyBorder="1" applyAlignment="1">
      <alignment horizontal="left" vertical="center" readingOrder="1"/>
    </xf>
    <xf numFmtId="9" fontId="5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left" vertical="center" readingOrder="1"/>
    </xf>
    <xf numFmtId="0" fontId="5" fillId="0" borderId="4" xfId="0" applyFont="1" applyBorder="1" applyAlignment="1">
      <alignment horizontal="left" vertical="center" readingOrder="1"/>
    </xf>
    <xf numFmtId="9" fontId="5" fillId="0" borderId="0" xfId="0" applyNumberFormat="1" applyFont="1" applyBorder="1"/>
    <xf numFmtId="10" fontId="5" fillId="0" borderId="0" xfId="0" applyNumberFormat="1" applyFont="1" applyBorder="1" applyAlignment="1">
      <alignment horizontal="right" vertical="center" readingOrder="1"/>
    </xf>
    <xf numFmtId="166" fontId="0" fillId="0" borderId="0" xfId="0" applyNumberFormat="1" applyBorder="1"/>
    <xf numFmtId="166" fontId="2" fillId="0" borderId="0" xfId="0" applyNumberFormat="1" applyFont="1" applyBorder="1" applyAlignment="1">
      <alignment horizontal="left"/>
    </xf>
    <xf numFmtId="10" fontId="0" fillId="0" borderId="0" xfId="0" applyNumberFormat="1" applyBorder="1"/>
    <xf numFmtId="49" fontId="0" fillId="0" borderId="4" xfId="0" applyNumberFormat="1" applyBorder="1"/>
    <xf numFmtId="49" fontId="0" fillId="0" borderId="0" xfId="0" applyNumberFormat="1" applyBorder="1"/>
    <xf numFmtId="10" fontId="0" fillId="0" borderId="0" xfId="0" applyNumberFormat="1" applyBorder="1" applyAlignment="1">
      <alignment horizontal="right"/>
    </xf>
    <xf numFmtId="164" fontId="2" fillId="0" borderId="11" xfId="0" applyNumberFormat="1" applyFont="1" applyBorder="1"/>
    <xf numFmtId="49" fontId="0" fillId="0" borderId="6" xfId="0" applyNumberFormat="1" applyBorder="1"/>
    <xf numFmtId="49" fontId="0" fillId="0" borderId="7" xfId="0" applyNumberFormat="1" applyBorder="1"/>
    <xf numFmtId="0" fontId="2" fillId="0" borderId="1" xfId="0" applyFont="1" applyBorder="1"/>
    <xf numFmtId="167" fontId="0" fillId="0" borderId="0" xfId="0" applyNumberForma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8F3C1-CC28-47D2-8BFD-A314ECDD23E0}">
  <dimension ref="B2:N394"/>
  <sheetViews>
    <sheetView tabSelected="1" topLeftCell="A87" workbookViewId="0">
      <selection activeCell="G20" sqref="G20"/>
    </sheetView>
  </sheetViews>
  <sheetFormatPr baseColWidth="10" defaultRowHeight="14.4" x14ac:dyDescent="0.3"/>
  <cols>
    <col min="2" max="2" width="38.77734375" customWidth="1"/>
    <col min="3" max="3" width="30.77734375" customWidth="1"/>
    <col min="4" max="4" width="17.21875" bestFit="1" customWidth="1"/>
    <col min="6" max="6" width="14.21875" bestFit="1" customWidth="1"/>
    <col min="7" max="7" width="23" customWidth="1"/>
    <col min="9" max="9" width="20.33203125" customWidth="1"/>
    <col min="10" max="10" width="48.21875" customWidth="1"/>
    <col min="14" max="14" width="12.21875" customWidth="1"/>
  </cols>
  <sheetData>
    <row r="2" spans="2:12" ht="15" thickBot="1" x14ac:dyDescent="0.35"/>
    <row r="3" spans="2:12" x14ac:dyDescent="0.3">
      <c r="B3" s="1"/>
      <c r="C3" s="2"/>
      <c r="D3" s="2"/>
      <c r="E3" s="2"/>
      <c r="F3" s="2"/>
      <c r="G3" s="2"/>
      <c r="H3" s="2"/>
      <c r="I3" s="2"/>
      <c r="J3" s="2"/>
      <c r="K3" s="3"/>
    </row>
    <row r="4" spans="2:12" x14ac:dyDescent="0.3">
      <c r="B4" s="4"/>
      <c r="C4" s="34" t="s">
        <v>0</v>
      </c>
      <c r="D4" s="34"/>
      <c r="E4" s="34"/>
      <c r="F4" s="5"/>
      <c r="G4" s="5"/>
      <c r="H4" s="5"/>
      <c r="I4" s="5"/>
      <c r="J4" s="5"/>
      <c r="K4" s="6"/>
    </row>
    <row r="5" spans="2:12" x14ac:dyDescent="0.3">
      <c r="B5" s="4"/>
      <c r="C5" s="14" t="s">
        <v>20</v>
      </c>
      <c r="D5" s="14">
        <v>2016</v>
      </c>
      <c r="E5" s="14">
        <v>2017</v>
      </c>
      <c r="F5" s="5"/>
      <c r="G5" s="11" t="s">
        <v>34</v>
      </c>
      <c r="H5" s="5"/>
      <c r="I5" s="5"/>
      <c r="J5" s="5"/>
      <c r="K5" s="6"/>
    </row>
    <row r="6" spans="2:12" x14ac:dyDescent="0.3">
      <c r="B6" s="23" t="s">
        <v>1</v>
      </c>
      <c r="C6" s="35">
        <v>366</v>
      </c>
      <c r="D6" s="15">
        <f>D8/250</f>
        <v>173</v>
      </c>
      <c r="E6" s="16">
        <f>E8/250</f>
        <v>195</v>
      </c>
      <c r="F6" s="5"/>
      <c r="G6" s="11" t="s">
        <v>35</v>
      </c>
      <c r="H6" s="5"/>
      <c r="I6" s="5">
        <v>0.20200000000000001</v>
      </c>
      <c r="J6" s="5" t="s">
        <v>38</v>
      </c>
      <c r="K6" s="6"/>
    </row>
    <row r="7" spans="2:12" x14ac:dyDescent="0.3">
      <c r="B7" s="23" t="s">
        <v>23</v>
      </c>
      <c r="C7" s="35"/>
      <c r="D7" s="15">
        <f>D9/250</f>
        <v>106</v>
      </c>
      <c r="E7" s="16">
        <f>E9/250</f>
        <v>131</v>
      </c>
      <c r="F7" s="5"/>
      <c r="G7" s="11" t="s">
        <v>36</v>
      </c>
      <c r="H7" s="5"/>
      <c r="I7" s="5">
        <v>1</v>
      </c>
      <c r="J7" s="26"/>
      <c r="K7" s="6"/>
    </row>
    <row r="8" spans="2:12" x14ac:dyDescent="0.3">
      <c r="B8" s="23" t="s">
        <v>2</v>
      </c>
      <c r="C8" s="36">
        <f>C6*250</f>
        <v>91500</v>
      </c>
      <c r="D8" s="18">
        <f>43250</f>
        <v>43250</v>
      </c>
      <c r="E8" s="19">
        <v>48750</v>
      </c>
      <c r="F8" s="5"/>
      <c r="G8" s="13" t="s">
        <v>43</v>
      </c>
      <c r="H8" s="5"/>
      <c r="I8" s="5"/>
      <c r="J8" s="5"/>
      <c r="K8" s="6"/>
    </row>
    <row r="9" spans="2:12" x14ac:dyDescent="0.3">
      <c r="B9" s="23" t="s">
        <v>3</v>
      </c>
      <c r="C9" s="36"/>
      <c r="D9" s="18">
        <v>26500</v>
      </c>
      <c r="E9" s="19">
        <v>32750</v>
      </c>
      <c r="F9" s="5"/>
      <c r="G9" s="32" t="s">
        <v>42</v>
      </c>
      <c r="J9" s="5"/>
      <c r="K9" s="6"/>
    </row>
    <row r="10" spans="2:12" x14ac:dyDescent="0.3">
      <c r="B10" s="23" t="s">
        <v>4</v>
      </c>
      <c r="C10" s="36">
        <f>C6*125</f>
        <v>45750</v>
      </c>
      <c r="D10" s="18">
        <f>D6*125</f>
        <v>21625</v>
      </c>
      <c r="E10" s="19">
        <f>E8/2</f>
        <v>24375</v>
      </c>
      <c r="F10" s="5"/>
      <c r="G10" s="12" t="s">
        <v>41</v>
      </c>
      <c r="H10" s="5"/>
      <c r="I10" s="5">
        <f>I6/C14</f>
        <v>1.300875837197321E-2</v>
      </c>
      <c r="J10" s="5"/>
      <c r="K10" s="6"/>
    </row>
    <row r="11" spans="2:12" x14ac:dyDescent="0.3">
      <c r="B11" s="23" t="s">
        <v>5</v>
      </c>
      <c r="C11" s="36"/>
      <c r="D11" s="18">
        <f>D7*125</f>
        <v>13250</v>
      </c>
      <c r="E11" s="19">
        <f>E9/2</f>
        <v>16375</v>
      </c>
      <c r="F11" s="5"/>
      <c r="G11" s="13" t="s">
        <v>37</v>
      </c>
      <c r="H11" s="5"/>
      <c r="I11" s="31">
        <f>C17*I10</f>
        <v>865.07436108825993</v>
      </c>
      <c r="J11" s="26"/>
      <c r="K11" s="6"/>
      <c r="L11" s="7"/>
    </row>
    <row r="12" spans="2:12" x14ac:dyDescent="0.3">
      <c r="B12" s="23" t="s">
        <v>6</v>
      </c>
      <c r="C12" s="37">
        <f>C8-C10</f>
        <v>45750</v>
      </c>
      <c r="D12" s="18">
        <f>D8-D10</f>
        <v>21625</v>
      </c>
      <c r="E12" s="19">
        <f>E8-E10</f>
        <v>24375</v>
      </c>
      <c r="F12" s="5"/>
      <c r="G12" s="12" t="s">
        <v>40</v>
      </c>
      <c r="H12" s="5"/>
      <c r="I12" s="5"/>
      <c r="J12" s="5"/>
      <c r="K12" s="6"/>
    </row>
    <row r="13" spans="2:12" x14ac:dyDescent="0.3">
      <c r="B13" s="23" t="s">
        <v>7</v>
      </c>
      <c r="C13" s="37"/>
      <c r="D13" s="18">
        <f>D9-D11</f>
        <v>13250</v>
      </c>
      <c r="E13" s="19">
        <f>E9-E11</f>
        <v>16375</v>
      </c>
      <c r="F13" s="5"/>
      <c r="G13" s="12" t="s">
        <v>39</v>
      </c>
      <c r="H13" s="5"/>
      <c r="I13" s="5"/>
      <c r="J13" s="5"/>
      <c r="K13" s="6"/>
    </row>
    <row r="14" spans="2:12" x14ac:dyDescent="0.3">
      <c r="B14" s="24" t="s">
        <v>24</v>
      </c>
      <c r="C14" s="38">
        <f>E202</f>
        <v>15.528</v>
      </c>
      <c r="D14" s="21">
        <f>C14/C16</f>
        <v>0.44807387101428364</v>
      </c>
      <c r="E14" s="5"/>
      <c r="F14" s="5"/>
      <c r="G14" s="11"/>
      <c r="H14" s="5"/>
      <c r="I14" s="5"/>
      <c r="J14" s="5"/>
      <c r="K14" s="6"/>
    </row>
    <row r="15" spans="2:12" x14ac:dyDescent="0.3">
      <c r="B15" s="24" t="s">
        <v>25</v>
      </c>
      <c r="C15" s="38">
        <f>L146</f>
        <v>19.126999999999999</v>
      </c>
      <c r="D15" s="21">
        <f>C15/C16</f>
        <v>0.55192612898571625</v>
      </c>
      <c r="E15" s="5"/>
      <c r="F15" s="26"/>
      <c r="G15" s="11"/>
      <c r="H15" s="5"/>
      <c r="I15" s="5"/>
      <c r="J15" s="5"/>
      <c r="K15" s="6"/>
    </row>
    <row r="16" spans="2:12" x14ac:dyDescent="0.3">
      <c r="B16" s="24" t="s">
        <v>26</v>
      </c>
      <c r="C16" s="20">
        <v>34.655000000000001</v>
      </c>
      <c r="D16" s="22">
        <f>C16/C16</f>
        <v>1</v>
      </c>
      <c r="E16" s="5"/>
      <c r="F16" s="11"/>
      <c r="G16" s="5"/>
      <c r="H16" s="26"/>
      <c r="I16" s="5"/>
      <c r="J16" s="33"/>
      <c r="K16" s="6"/>
      <c r="L16" s="7"/>
    </row>
    <row r="17" spans="2:14" x14ac:dyDescent="0.3">
      <c r="B17" s="24" t="s">
        <v>27</v>
      </c>
      <c r="C17" s="41">
        <f>(C12*(C14/C16))+D12+E12</f>
        <v>66499.37959890347</v>
      </c>
      <c r="D17" s="5"/>
      <c r="E17" s="11" t="s">
        <v>19</v>
      </c>
      <c r="F17" s="11"/>
      <c r="G17" s="5"/>
      <c r="H17" s="5"/>
      <c r="I17" s="5"/>
      <c r="J17" s="5"/>
      <c r="K17" s="6"/>
      <c r="L17" s="7"/>
    </row>
    <row r="18" spans="2:14" x14ac:dyDescent="0.3">
      <c r="B18" s="24" t="s">
        <v>28</v>
      </c>
      <c r="C18" s="41">
        <f>(C12*(C15/C16))+D13+E13</f>
        <v>54875.620401096516</v>
      </c>
      <c r="D18" s="5"/>
      <c r="E18" s="11">
        <f>SUM(C12:E13)</f>
        <v>121375</v>
      </c>
      <c r="F18" s="5"/>
      <c r="G18" s="5"/>
      <c r="H18" s="5"/>
      <c r="I18" s="5"/>
      <c r="J18" s="5"/>
      <c r="K18" s="6"/>
    </row>
    <row r="19" spans="2:14" x14ac:dyDescent="0.3">
      <c r="B19" s="4"/>
      <c r="C19" s="5"/>
      <c r="D19" s="5"/>
      <c r="E19" s="5"/>
      <c r="F19" s="5"/>
      <c r="G19" s="5"/>
      <c r="H19" s="5"/>
      <c r="I19" s="5"/>
      <c r="J19" s="5"/>
      <c r="K19" s="6"/>
    </row>
    <row r="20" spans="2:14" x14ac:dyDescent="0.3">
      <c r="B20" s="27" t="s">
        <v>21</v>
      </c>
      <c r="C20" s="5"/>
      <c r="D20" s="5"/>
      <c r="E20" s="5"/>
      <c r="F20" s="5"/>
      <c r="G20" s="5"/>
      <c r="H20" s="5"/>
      <c r="I20" s="5"/>
      <c r="J20" s="5"/>
      <c r="K20" s="6"/>
    </row>
    <row r="21" spans="2:14" x14ac:dyDescent="0.3">
      <c r="B21" s="28" t="s">
        <v>22</v>
      </c>
      <c r="C21" s="5"/>
      <c r="D21" s="5"/>
      <c r="E21" s="5"/>
      <c r="F21" s="5"/>
      <c r="G21" s="5"/>
      <c r="H21" s="5"/>
      <c r="I21" s="5"/>
      <c r="J21" s="5"/>
      <c r="K21" s="6"/>
    </row>
    <row r="22" spans="2:14" x14ac:dyDescent="0.3">
      <c r="B22" s="29" t="s">
        <v>29</v>
      </c>
      <c r="C22" s="5"/>
      <c r="D22" s="5"/>
      <c r="E22" s="5"/>
      <c r="F22" s="5"/>
      <c r="G22" s="5"/>
      <c r="H22" s="5"/>
      <c r="I22" s="5"/>
      <c r="J22" s="5"/>
      <c r="K22" s="6"/>
    </row>
    <row r="23" spans="2:14" x14ac:dyDescent="0.3">
      <c r="B23" s="29" t="s">
        <v>30</v>
      </c>
      <c r="C23" s="5"/>
      <c r="D23" s="5"/>
      <c r="E23" s="5"/>
      <c r="F23" s="5"/>
      <c r="G23" s="5"/>
      <c r="H23" s="5"/>
      <c r="I23" s="5"/>
      <c r="J23" s="5"/>
      <c r="K23" s="6"/>
    </row>
    <row r="24" spans="2:14" x14ac:dyDescent="0.3">
      <c r="B24" s="29" t="s">
        <v>31</v>
      </c>
      <c r="C24" s="5"/>
      <c r="D24" s="5"/>
      <c r="E24" s="5"/>
      <c r="F24" s="5"/>
      <c r="G24" s="5"/>
      <c r="H24" s="5"/>
      <c r="I24" s="5"/>
      <c r="J24" s="5"/>
      <c r="K24" s="6"/>
    </row>
    <row r="25" spans="2:14" x14ac:dyDescent="0.3">
      <c r="B25" s="29" t="s">
        <v>32</v>
      </c>
      <c r="C25" s="5"/>
      <c r="D25" s="5"/>
      <c r="E25" s="5"/>
      <c r="F25" s="5"/>
      <c r="G25" s="5"/>
      <c r="H25" s="5"/>
      <c r="I25" s="5"/>
      <c r="J25" s="5"/>
      <c r="K25" s="6"/>
    </row>
    <row r="26" spans="2:14" ht="15" thickBot="1" x14ac:dyDescent="0.35">
      <c r="B26" s="30" t="s">
        <v>33</v>
      </c>
      <c r="C26" s="8"/>
      <c r="D26" s="8"/>
      <c r="E26" s="8"/>
      <c r="F26" s="8"/>
      <c r="G26" s="8"/>
      <c r="H26" s="8"/>
      <c r="I26" s="8"/>
      <c r="J26" s="8"/>
      <c r="K26" s="25"/>
    </row>
    <row r="27" spans="2:14" ht="15" thickBot="1" x14ac:dyDescent="0.35">
      <c r="B27" s="17"/>
    </row>
    <row r="28" spans="2:14" x14ac:dyDescent="0.3">
      <c r="B28" s="44" t="s">
        <v>365</v>
      </c>
      <c r="C28" s="2"/>
      <c r="D28" s="2"/>
      <c r="E28" s="2"/>
      <c r="F28" s="2"/>
      <c r="G28" s="3"/>
      <c r="I28" s="74" t="s">
        <v>368</v>
      </c>
      <c r="J28" s="2"/>
      <c r="K28" s="2"/>
      <c r="L28" s="2"/>
      <c r="M28" s="2"/>
      <c r="N28" s="3"/>
    </row>
    <row r="29" spans="2:14" ht="43.2" x14ac:dyDescent="0.3">
      <c r="B29" s="45" t="s">
        <v>260</v>
      </c>
      <c r="C29" s="46"/>
      <c r="D29" s="47" t="s">
        <v>263</v>
      </c>
      <c r="E29" s="47" t="s">
        <v>8</v>
      </c>
      <c r="F29" s="47" t="s">
        <v>366</v>
      </c>
      <c r="G29" s="48" t="s">
        <v>367</v>
      </c>
      <c r="H29" s="9"/>
      <c r="I29" s="45" t="s">
        <v>260</v>
      </c>
      <c r="J29" s="46"/>
      <c r="K29" s="47" t="s">
        <v>263</v>
      </c>
      <c r="L29" s="47" t="s">
        <v>8</v>
      </c>
      <c r="M29" s="47" t="s">
        <v>377</v>
      </c>
      <c r="N29" s="48" t="s">
        <v>367</v>
      </c>
    </row>
    <row r="30" spans="2:14" x14ac:dyDescent="0.3">
      <c r="B30" s="49" t="s">
        <v>261</v>
      </c>
      <c r="C30" s="50"/>
      <c r="D30" s="50"/>
      <c r="E30" s="50"/>
      <c r="F30" s="5"/>
      <c r="G30" s="6"/>
      <c r="I30" s="4" t="s">
        <v>98</v>
      </c>
      <c r="J30" s="5"/>
      <c r="K30" s="5"/>
      <c r="L30" s="65"/>
      <c r="M30" s="5"/>
      <c r="N30" s="6"/>
    </row>
    <row r="31" spans="2:14" x14ac:dyDescent="0.3">
      <c r="B31" s="49">
        <v>1</v>
      </c>
      <c r="C31" s="50" t="s">
        <v>44</v>
      </c>
      <c r="D31" s="51" t="s">
        <v>45</v>
      </c>
      <c r="E31" s="52">
        <v>0.1</v>
      </c>
      <c r="F31" s="5">
        <f>E31/$C$14</f>
        <v>6.4399793920659459E-3</v>
      </c>
      <c r="G31" s="53">
        <f>$C$17*F31</f>
        <v>428.25463420210895</v>
      </c>
      <c r="I31" s="4">
        <v>1</v>
      </c>
      <c r="J31" s="5" t="s">
        <v>99</v>
      </c>
      <c r="K31" s="42" t="s">
        <v>100</v>
      </c>
      <c r="L31" s="43">
        <v>3.5000000000000003E-2</v>
      </c>
      <c r="M31" s="5">
        <f>L31/$C$15</f>
        <v>1.8298740001045646E-3</v>
      </c>
      <c r="N31" s="53">
        <f>M31*$C$18</f>
        <v>100.41547101157413</v>
      </c>
    </row>
    <row r="32" spans="2:14" x14ac:dyDescent="0.3">
      <c r="B32" s="49">
        <v>2</v>
      </c>
      <c r="C32" s="50" t="s">
        <v>262</v>
      </c>
      <c r="D32" s="51" t="s">
        <v>46</v>
      </c>
      <c r="E32" s="52">
        <v>4.0000000000000001E-3</v>
      </c>
      <c r="F32" s="5">
        <f t="shared" ref="F32:F95" si="0">E32/$C$14</f>
        <v>2.5759917568263783E-4</v>
      </c>
      <c r="G32" s="53">
        <f t="shared" ref="G32:G95" si="1">$C$17*F32</f>
        <v>17.130185368084359</v>
      </c>
      <c r="I32" s="4">
        <v>2</v>
      </c>
      <c r="J32" s="5" t="s">
        <v>101</v>
      </c>
      <c r="K32" s="42" t="s">
        <v>102</v>
      </c>
      <c r="L32" s="43">
        <v>8.0000000000000002E-3</v>
      </c>
      <c r="M32" s="5">
        <f t="shared" ref="M32:M95" si="2">L32/$C$15</f>
        <v>4.1825691430961471E-4</v>
      </c>
      <c r="N32" s="53">
        <f t="shared" ref="N32:N95" si="3">M32*$C$18</f>
        <v>22.952107659788371</v>
      </c>
    </row>
    <row r="33" spans="2:14" x14ac:dyDescent="0.3">
      <c r="B33" s="49">
        <v>4</v>
      </c>
      <c r="C33" s="50" t="s">
        <v>11</v>
      </c>
      <c r="D33" s="51" t="s">
        <v>47</v>
      </c>
      <c r="E33" s="52">
        <v>2.1000000000000001E-2</v>
      </c>
      <c r="F33" s="5">
        <f t="shared" si="0"/>
        <v>1.3523956723338485E-3</v>
      </c>
      <c r="G33" s="53">
        <f t="shared" si="1"/>
        <v>89.933473182442867</v>
      </c>
      <c r="I33" s="4">
        <v>3</v>
      </c>
      <c r="J33" s="5" t="s">
        <v>101</v>
      </c>
      <c r="K33" s="42" t="s">
        <v>103</v>
      </c>
      <c r="L33" s="43">
        <v>1.7999999999999999E-2</v>
      </c>
      <c r="M33" s="5">
        <f t="shared" si="2"/>
        <v>9.4107805719663299E-4</v>
      </c>
      <c r="N33" s="53">
        <f t="shared" si="3"/>
        <v>51.642242234523827</v>
      </c>
    </row>
    <row r="34" spans="2:14" x14ac:dyDescent="0.3">
      <c r="B34" s="49"/>
      <c r="C34" s="50"/>
      <c r="D34" s="51" t="s">
        <v>48</v>
      </c>
      <c r="E34" s="54">
        <v>0.125</v>
      </c>
      <c r="F34" s="5"/>
      <c r="G34" s="53"/>
      <c r="I34" s="4">
        <v>4</v>
      </c>
      <c r="J34" s="5" t="s">
        <v>104</v>
      </c>
      <c r="K34" s="42" t="s">
        <v>105</v>
      </c>
      <c r="L34" s="43">
        <v>1.6E-2</v>
      </c>
      <c r="M34" s="5">
        <f t="shared" si="2"/>
        <v>8.3651382861922943E-4</v>
      </c>
      <c r="N34" s="53">
        <f t="shared" si="3"/>
        <v>45.904215319576743</v>
      </c>
    </row>
    <row r="35" spans="2:14" x14ac:dyDescent="0.3">
      <c r="B35" s="4"/>
      <c r="C35" s="5"/>
      <c r="D35" s="5"/>
      <c r="E35" s="5"/>
      <c r="F35" s="5"/>
      <c r="G35" s="53"/>
      <c r="I35" s="4">
        <v>5</v>
      </c>
      <c r="J35" s="5" t="s">
        <v>106</v>
      </c>
      <c r="K35" s="42" t="s">
        <v>107</v>
      </c>
      <c r="L35" s="43">
        <v>8.9999999999999993E-3</v>
      </c>
      <c r="M35" s="5">
        <f t="shared" si="2"/>
        <v>4.7053902859831649E-4</v>
      </c>
      <c r="N35" s="53">
        <f t="shared" si="3"/>
        <v>25.821121117261914</v>
      </c>
    </row>
    <row r="36" spans="2:14" x14ac:dyDescent="0.3">
      <c r="B36" s="49" t="s">
        <v>265</v>
      </c>
      <c r="C36" s="50"/>
      <c r="D36" s="51"/>
      <c r="E36" s="55"/>
      <c r="F36" s="5"/>
      <c r="G36" s="53"/>
      <c r="I36" s="4">
        <v>6</v>
      </c>
      <c r="J36" s="5" t="s">
        <v>106</v>
      </c>
      <c r="K36" s="42" t="s">
        <v>108</v>
      </c>
      <c r="L36" s="43">
        <v>4.0000000000000001E-3</v>
      </c>
      <c r="M36" s="5">
        <f t="shared" si="2"/>
        <v>2.0912845715480736E-4</v>
      </c>
      <c r="N36" s="53">
        <f t="shared" si="3"/>
        <v>11.476053829894186</v>
      </c>
    </row>
    <row r="37" spans="2:14" x14ac:dyDescent="0.3">
      <c r="B37" s="49">
        <v>1</v>
      </c>
      <c r="C37" s="50" t="s">
        <v>9</v>
      </c>
      <c r="D37" s="51" t="s">
        <v>49</v>
      </c>
      <c r="E37" s="52">
        <v>2.5000000000000001E-2</v>
      </c>
      <c r="F37" s="5">
        <f t="shared" si="0"/>
        <v>1.6099948480164865E-3</v>
      </c>
      <c r="G37" s="53">
        <f t="shared" si="1"/>
        <v>107.06365855052724</v>
      </c>
      <c r="I37" s="4">
        <v>7</v>
      </c>
      <c r="J37" s="5" t="s">
        <v>109</v>
      </c>
      <c r="K37" s="42" t="s">
        <v>102</v>
      </c>
      <c r="L37" s="43">
        <v>8.0000000000000002E-3</v>
      </c>
      <c r="M37" s="5">
        <f t="shared" si="2"/>
        <v>4.1825691430961471E-4</v>
      </c>
      <c r="N37" s="53">
        <f t="shared" si="3"/>
        <v>22.952107659788371</v>
      </c>
    </row>
    <row r="38" spans="2:14" x14ac:dyDescent="0.3">
      <c r="B38" s="49">
        <v>3</v>
      </c>
      <c r="C38" s="50" t="s">
        <v>50</v>
      </c>
      <c r="D38" s="51" t="s">
        <v>51</v>
      </c>
      <c r="E38" s="52">
        <v>7.0000000000000001E-3</v>
      </c>
      <c r="F38" s="5">
        <f t="shared" si="0"/>
        <v>4.5079855744461616E-4</v>
      </c>
      <c r="G38" s="53">
        <f t="shared" si="1"/>
        <v>29.977824394147621</v>
      </c>
      <c r="I38" s="4">
        <v>8</v>
      </c>
      <c r="J38" s="5" t="s">
        <v>110</v>
      </c>
      <c r="K38" s="42" t="s">
        <v>100</v>
      </c>
      <c r="L38" s="43">
        <v>3.5000000000000003E-2</v>
      </c>
      <c r="M38" s="5">
        <f t="shared" si="2"/>
        <v>1.8298740001045646E-3</v>
      </c>
      <c r="N38" s="53">
        <f t="shared" si="3"/>
        <v>100.41547101157413</v>
      </c>
    </row>
    <row r="39" spans="2:14" x14ac:dyDescent="0.3">
      <c r="B39" s="49">
        <v>5</v>
      </c>
      <c r="C39" s="50" t="s">
        <v>52</v>
      </c>
      <c r="D39" s="51" t="s">
        <v>53</v>
      </c>
      <c r="E39" s="52">
        <v>1E-3</v>
      </c>
      <c r="F39" s="5">
        <f t="shared" si="0"/>
        <v>6.4399793920659457E-5</v>
      </c>
      <c r="G39" s="53">
        <f t="shared" si="1"/>
        <v>4.2825463420210896</v>
      </c>
      <c r="I39" s="4">
        <v>9</v>
      </c>
      <c r="J39" s="5" t="s">
        <v>300</v>
      </c>
      <c r="K39" s="42" t="s">
        <v>108</v>
      </c>
      <c r="L39" s="43">
        <v>4.0000000000000001E-3</v>
      </c>
      <c r="M39" s="5">
        <f t="shared" si="2"/>
        <v>2.0912845715480736E-4</v>
      </c>
      <c r="N39" s="53">
        <f t="shared" si="3"/>
        <v>11.476053829894186</v>
      </c>
    </row>
    <row r="40" spans="2:14" x14ac:dyDescent="0.3">
      <c r="B40" s="49"/>
      <c r="C40" s="50"/>
      <c r="D40" s="56">
        <v>1</v>
      </c>
      <c r="E40" s="54">
        <v>3.3000000000000002E-2</v>
      </c>
      <c r="F40" s="5"/>
      <c r="G40" s="53"/>
      <c r="I40" s="4">
        <v>10</v>
      </c>
      <c r="J40" s="5" t="s">
        <v>111</v>
      </c>
      <c r="K40" s="42" t="s">
        <v>105</v>
      </c>
      <c r="L40" s="43">
        <v>1.6E-2</v>
      </c>
      <c r="M40" s="5">
        <f t="shared" si="2"/>
        <v>8.3651382861922943E-4</v>
      </c>
      <c r="N40" s="53">
        <f t="shared" si="3"/>
        <v>45.904215319576743</v>
      </c>
    </row>
    <row r="41" spans="2:14" x14ac:dyDescent="0.3">
      <c r="B41" s="4"/>
      <c r="C41" s="5"/>
      <c r="D41" s="5"/>
      <c r="E41" s="5"/>
      <c r="F41" s="5"/>
      <c r="G41" s="53"/>
      <c r="I41" s="4">
        <v>13</v>
      </c>
      <c r="J41" s="5" t="s">
        <v>112</v>
      </c>
      <c r="K41" s="42" t="s">
        <v>113</v>
      </c>
      <c r="L41" s="43">
        <v>0.01</v>
      </c>
      <c r="M41" s="5">
        <f t="shared" si="2"/>
        <v>5.2282114288701843E-4</v>
      </c>
      <c r="N41" s="53">
        <f t="shared" si="3"/>
        <v>28.690134574735467</v>
      </c>
    </row>
    <row r="42" spans="2:14" x14ac:dyDescent="0.3">
      <c r="B42" s="49" t="s">
        <v>264</v>
      </c>
      <c r="C42" s="50"/>
      <c r="D42" s="50"/>
      <c r="E42" s="55"/>
      <c r="F42" s="5"/>
      <c r="G42" s="53"/>
      <c r="I42" s="4"/>
      <c r="J42" s="5"/>
      <c r="K42" s="42" t="s">
        <v>48</v>
      </c>
      <c r="L42" s="66">
        <f>SUM(L31:L41)</f>
        <v>0.16300000000000003</v>
      </c>
      <c r="M42" s="5"/>
      <c r="N42" s="53"/>
    </row>
    <row r="43" spans="2:14" x14ac:dyDescent="0.3">
      <c r="B43" s="49">
        <v>1</v>
      </c>
      <c r="C43" s="57" t="s">
        <v>10</v>
      </c>
      <c r="D43" s="58" t="s">
        <v>266</v>
      </c>
      <c r="E43" s="59">
        <v>7.8E-2</v>
      </c>
      <c r="F43" s="5">
        <f t="shared" si="0"/>
        <v>5.0231839258114376E-3</v>
      </c>
      <c r="G43" s="53">
        <f t="shared" si="1"/>
        <v>334.03861467764494</v>
      </c>
      <c r="I43" s="4"/>
      <c r="J43" s="5"/>
      <c r="K43" s="5"/>
      <c r="L43" s="5"/>
      <c r="M43" s="5"/>
      <c r="N43" s="53"/>
    </row>
    <row r="44" spans="2:14" x14ac:dyDescent="0.3">
      <c r="B44" s="49">
        <v>2</v>
      </c>
      <c r="C44" s="57" t="s">
        <v>267</v>
      </c>
      <c r="D44" s="58" t="s">
        <v>268</v>
      </c>
      <c r="E44" s="59">
        <v>5.6000000000000001E-2</v>
      </c>
      <c r="F44" s="5">
        <f t="shared" si="0"/>
        <v>3.6063884595569293E-3</v>
      </c>
      <c r="G44" s="53">
        <f t="shared" si="1"/>
        <v>239.82259515318097</v>
      </c>
      <c r="I44" s="4" t="s">
        <v>301</v>
      </c>
      <c r="J44" s="5"/>
      <c r="K44" s="5"/>
      <c r="L44" s="65"/>
      <c r="M44" s="5"/>
      <c r="N44" s="53"/>
    </row>
    <row r="45" spans="2:14" x14ac:dyDescent="0.3">
      <c r="B45" s="49"/>
      <c r="C45" s="50"/>
      <c r="D45" s="60">
        <v>1</v>
      </c>
      <c r="E45" s="61">
        <v>0.13400000000000001</v>
      </c>
      <c r="F45" s="5"/>
      <c r="G45" s="53"/>
      <c r="I45" s="4">
        <v>1</v>
      </c>
      <c r="J45" s="5" t="s">
        <v>114</v>
      </c>
      <c r="K45" s="67">
        <v>5.3800000000000001E-2</v>
      </c>
      <c r="L45" s="43">
        <v>0.09</v>
      </c>
      <c r="M45" s="5">
        <f t="shared" si="2"/>
        <v>4.7053902859831654E-3</v>
      </c>
      <c r="N45" s="53">
        <f t="shared" si="3"/>
        <v>258.21121117261913</v>
      </c>
    </row>
    <row r="46" spans="2:14" x14ac:dyDescent="0.3">
      <c r="B46" s="4"/>
      <c r="C46" s="5"/>
      <c r="D46" s="5"/>
      <c r="E46" s="5"/>
      <c r="F46" s="5"/>
      <c r="G46" s="53"/>
      <c r="I46" s="4">
        <v>2</v>
      </c>
      <c r="J46" s="5" t="s">
        <v>115</v>
      </c>
      <c r="K46" s="67">
        <v>0.1148</v>
      </c>
      <c r="L46" s="43">
        <v>0.192</v>
      </c>
      <c r="M46" s="5">
        <f t="shared" si="2"/>
        <v>1.0038165943430754E-2</v>
      </c>
      <c r="N46" s="53">
        <f t="shared" si="3"/>
        <v>550.85058383492094</v>
      </c>
    </row>
    <row r="47" spans="2:14" x14ac:dyDescent="0.3">
      <c r="B47" s="62" t="s">
        <v>269</v>
      </c>
      <c r="C47" s="50"/>
      <c r="D47" s="51"/>
      <c r="E47" s="55"/>
      <c r="F47" s="5"/>
      <c r="G47" s="53"/>
      <c r="I47" s="4">
        <v>3</v>
      </c>
      <c r="J47" s="5" t="s">
        <v>116</v>
      </c>
      <c r="K47" s="67">
        <v>8.3099999999999993E-2</v>
      </c>
      <c r="L47" s="43">
        <v>0.13900000000000001</v>
      </c>
      <c r="M47" s="5">
        <f t="shared" si="2"/>
        <v>7.2672138861295558E-3</v>
      </c>
      <c r="N47" s="53">
        <f t="shared" si="3"/>
        <v>398.79287058882295</v>
      </c>
    </row>
    <row r="48" spans="2:14" x14ac:dyDescent="0.3">
      <c r="B48" s="49">
        <v>1</v>
      </c>
      <c r="C48" s="57" t="s">
        <v>11</v>
      </c>
      <c r="D48" s="58" t="s">
        <v>270</v>
      </c>
      <c r="E48" s="59">
        <v>0.223</v>
      </c>
      <c r="F48" s="5">
        <f t="shared" si="0"/>
        <v>1.4361154044307057E-2</v>
      </c>
      <c r="G48" s="53">
        <f t="shared" si="1"/>
        <v>955.0078342707028</v>
      </c>
      <c r="I48" s="4">
        <v>4</v>
      </c>
      <c r="J48" s="5" t="s">
        <v>117</v>
      </c>
      <c r="K48" s="67">
        <v>2.2100000000000002E-2</v>
      </c>
      <c r="L48" s="43">
        <v>3.6999999999999998E-2</v>
      </c>
      <c r="M48" s="5">
        <f t="shared" si="2"/>
        <v>1.934438228681968E-3</v>
      </c>
      <c r="N48" s="53">
        <f t="shared" si="3"/>
        <v>106.15349792652121</v>
      </c>
    </row>
    <row r="49" spans="2:14" x14ac:dyDescent="0.3">
      <c r="B49" s="49">
        <v>2</v>
      </c>
      <c r="C49" s="57" t="s">
        <v>12</v>
      </c>
      <c r="D49" s="58" t="s">
        <v>271</v>
      </c>
      <c r="E49" s="59">
        <v>1.4999999999999999E-2</v>
      </c>
      <c r="F49" s="5">
        <f t="shared" si="0"/>
        <v>9.6599690880989171E-4</v>
      </c>
      <c r="G49" s="53">
        <f t="shared" si="1"/>
        <v>64.238195130316328</v>
      </c>
      <c r="I49" s="4">
        <v>5</v>
      </c>
      <c r="J49" s="5" t="s">
        <v>118</v>
      </c>
      <c r="K49" s="70">
        <v>7.2999999999999995E-2</v>
      </c>
      <c r="L49" s="43">
        <v>0.122</v>
      </c>
      <c r="M49" s="5">
        <f t="shared" si="2"/>
        <v>6.378417943221624E-3</v>
      </c>
      <c r="N49" s="53">
        <f t="shared" si="3"/>
        <v>350.0196418117726</v>
      </c>
    </row>
    <row r="50" spans="2:14" x14ac:dyDescent="0.3">
      <c r="B50" s="49">
        <v>4</v>
      </c>
      <c r="C50" s="57" t="s">
        <v>13</v>
      </c>
      <c r="D50" s="58" t="s">
        <v>272</v>
      </c>
      <c r="E50" s="59">
        <v>0.219</v>
      </c>
      <c r="F50" s="5">
        <f t="shared" si="0"/>
        <v>1.410355486862442E-2</v>
      </c>
      <c r="G50" s="53">
        <f t="shared" si="1"/>
        <v>937.87764890261849</v>
      </c>
      <c r="I50" s="4">
        <v>6</v>
      </c>
      <c r="J50" s="5" t="s">
        <v>119</v>
      </c>
      <c r="K50" s="70">
        <v>9.4500000000000001E-2</v>
      </c>
      <c r="L50" s="43">
        <v>0.158</v>
      </c>
      <c r="M50" s="5">
        <f t="shared" si="2"/>
        <v>8.26057405761489E-3</v>
      </c>
      <c r="N50" s="53">
        <f t="shared" si="3"/>
        <v>453.3041262808203</v>
      </c>
    </row>
    <row r="51" spans="2:14" x14ac:dyDescent="0.3">
      <c r="B51" s="49"/>
      <c r="C51" s="50"/>
      <c r="D51" s="63">
        <v>1</v>
      </c>
      <c r="E51" s="61">
        <v>0.45700000000000002</v>
      </c>
      <c r="F51" s="5"/>
      <c r="G51" s="53"/>
      <c r="I51" s="4">
        <v>7</v>
      </c>
      <c r="J51" s="5" t="s">
        <v>120</v>
      </c>
      <c r="K51" s="70">
        <v>0.1148</v>
      </c>
      <c r="L51" s="43">
        <v>0.192</v>
      </c>
      <c r="M51" s="5">
        <f t="shared" si="2"/>
        <v>1.0038165943430754E-2</v>
      </c>
      <c r="N51" s="53">
        <f t="shared" si="3"/>
        <v>550.85058383492094</v>
      </c>
    </row>
    <row r="52" spans="2:14" x14ac:dyDescent="0.3">
      <c r="B52" s="4"/>
      <c r="C52" s="5"/>
      <c r="D52" s="5"/>
      <c r="E52" s="5"/>
      <c r="F52" s="5"/>
      <c r="G52" s="53"/>
      <c r="I52" s="4">
        <v>8</v>
      </c>
      <c r="J52" s="5" t="s">
        <v>121</v>
      </c>
      <c r="K52" s="70">
        <v>8.0100000000000005E-2</v>
      </c>
      <c r="L52" s="43">
        <v>0.13400000000000001</v>
      </c>
      <c r="M52" s="5">
        <f t="shared" si="2"/>
        <v>7.0058033146860469E-3</v>
      </c>
      <c r="N52" s="53">
        <f t="shared" si="3"/>
        <v>384.44780330145522</v>
      </c>
    </row>
    <row r="53" spans="2:14" x14ac:dyDescent="0.3">
      <c r="B53" s="62" t="s">
        <v>284</v>
      </c>
      <c r="C53" s="50"/>
      <c r="D53" s="63"/>
      <c r="E53" s="61"/>
      <c r="F53" s="5"/>
      <c r="G53" s="53"/>
      <c r="I53" s="4">
        <v>9</v>
      </c>
      <c r="J53" s="5" t="s">
        <v>308</v>
      </c>
      <c r="K53" s="70">
        <v>1.44E-2</v>
      </c>
      <c r="L53" s="43">
        <v>2.4E-2</v>
      </c>
      <c r="M53" s="5">
        <f t="shared" si="2"/>
        <v>1.2547707429288442E-3</v>
      </c>
      <c r="N53" s="53">
        <f t="shared" si="3"/>
        <v>68.856322979365117</v>
      </c>
    </row>
    <row r="54" spans="2:14" x14ac:dyDescent="0.3">
      <c r="B54" s="49">
        <v>1</v>
      </c>
      <c r="C54" s="57" t="s">
        <v>285</v>
      </c>
      <c r="D54" s="58" t="s">
        <v>286</v>
      </c>
      <c r="E54" s="59">
        <v>0.16600000000000001</v>
      </c>
      <c r="F54" s="5">
        <f t="shared" si="0"/>
        <v>1.069036579082947E-2</v>
      </c>
      <c r="G54" s="53">
        <f t="shared" si="1"/>
        <v>710.90269277550078</v>
      </c>
      <c r="I54" s="4">
        <v>10</v>
      </c>
      <c r="J54" s="5" t="s">
        <v>122</v>
      </c>
      <c r="K54" s="70">
        <v>3.6499999999999998E-2</v>
      </c>
      <c r="L54" s="43">
        <v>6.0999999999999999E-2</v>
      </c>
      <c r="M54" s="5">
        <f t="shared" si="2"/>
        <v>3.189208971610812E-3</v>
      </c>
      <c r="N54" s="53">
        <f t="shared" si="3"/>
        <v>175.0098209058863</v>
      </c>
    </row>
    <row r="55" spans="2:14" x14ac:dyDescent="0.3">
      <c r="B55" s="49">
        <v>2</v>
      </c>
      <c r="C55" s="57" t="s">
        <v>14</v>
      </c>
      <c r="D55" s="58" t="s">
        <v>287</v>
      </c>
      <c r="E55" s="59">
        <v>2.4E-2</v>
      </c>
      <c r="F55" s="5">
        <f t="shared" si="0"/>
        <v>1.5455950540958269E-3</v>
      </c>
      <c r="G55" s="53">
        <f t="shared" si="1"/>
        <v>102.78111220850613</v>
      </c>
      <c r="I55" s="4">
        <v>11</v>
      </c>
      <c r="J55" s="5" t="s">
        <v>123</v>
      </c>
      <c r="K55" s="70">
        <v>3.6499999999999998E-2</v>
      </c>
      <c r="L55" s="43">
        <v>6.0999999999999999E-2</v>
      </c>
      <c r="M55" s="5">
        <f t="shared" si="2"/>
        <v>3.189208971610812E-3</v>
      </c>
      <c r="N55" s="53">
        <f t="shared" si="3"/>
        <v>175.0098209058863</v>
      </c>
    </row>
    <row r="56" spans="2:14" x14ac:dyDescent="0.3">
      <c r="B56" s="49">
        <v>13</v>
      </c>
      <c r="C56" s="57" t="s">
        <v>15</v>
      </c>
      <c r="D56" s="58" t="s">
        <v>288</v>
      </c>
      <c r="E56" s="59">
        <v>0.03</v>
      </c>
      <c r="F56" s="5">
        <f t="shared" si="0"/>
        <v>1.9319938176197834E-3</v>
      </c>
      <c r="G56" s="53">
        <f t="shared" si="1"/>
        <v>128.47639026063266</v>
      </c>
      <c r="I56" s="4">
        <v>12</v>
      </c>
      <c r="J56" s="5" t="s">
        <v>307</v>
      </c>
      <c r="K56" s="70">
        <v>3.6499999999999998E-2</v>
      </c>
      <c r="L56" s="43">
        <v>6.0999999999999999E-2</v>
      </c>
      <c r="M56" s="5">
        <f t="shared" si="2"/>
        <v>3.189208971610812E-3</v>
      </c>
      <c r="N56" s="53">
        <f t="shared" si="3"/>
        <v>175.0098209058863</v>
      </c>
    </row>
    <row r="57" spans="2:14" x14ac:dyDescent="0.3">
      <c r="B57" s="49">
        <v>20</v>
      </c>
      <c r="C57" s="57" t="s">
        <v>289</v>
      </c>
      <c r="D57" s="58" t="s">
        <v>274</v>
      </c>
      <c r="E57" s="59">
        <v>2.7E-2</v>
      </c>
      <c r="F57" s="5">
        <f t="shared" si="0"/>
        <v>1.7387944358578052E-3</v>
      </c>
      <c r="G57" s="53">
        <f t="shared" si="1"/>
        <v>115.62875123456941</v>
      </c>
      <c r="I57" s="4">
        <v>13</v>
      </c>
      <c r="J57" s="5" t="s">
        <v>124</v>
      </c>
      <c r="K57" s="70">
        <v>1.44E-2</v>
      </c>
      <c r="L57" s="43">
        <v>2.4E-2</v>
      </c>
      <c r="M57" s="5">
        <f t="shared" si="2"/>
        <v>1.2547707429288442E-3</v>
      </c>
      <c r="N57" s="53">
        <f t="shared" si="3"/>
        <v>68.856322979365117</v>
      </c>
    </row>
    <row r="58" spans="2:14" x14ac:dyDescent="0.3">
      <c r="B58" s="49">
        <v>35</v>
      </c>
      <c r="C58" s="57" t="s">
        <v>290</v>
      </c>
      <c r="D58" s="58" t="s">
        <v>291</v>
      </c>
      <c r="E58" s="59">
        <v>4.7E-2</v>
      </c>
      <c r="F58" s="5">
        <f t="shared" si="0"/>
        <v>3.0267903142709943E-3</v>
      </c>
      <c r="G58" s="53">
        <f t="shared" si="1"/>
        <v>201.27967807499118</v>
      </c>
      <c r="I58" s="4">
        <v>14</v>
      </c>
      <c r="J58" s="5" t="s">
        <v>125</v>
      </c>
      <c r="K58" s="70">
        <v>1.4999999999999999E-2</v>
      </c>
      <c r="L58" s="43">
        <v>2.5000000000000001E-2</v>
      </c>
      <c r="M58" s="5">
        <f t="shared" si="2"/>
        <v>1.307052857217546E-3</v>
      </c>
      <c r="N58" s="53">
        <f t="shared" si="3"/>
        <v>71.72533643683866</v>
      </c>
    </row>
    <row r="59" spans="2:14" x14ac:dyDescent="0.3">
      <c r="B59" s="49">
        <v>42</v>
      </c>
      <c r="C59" s="57" t="s">
        <v>16</v>
      </c>
      <c r="D59" s="58" t="s">
        <v>273</v>
      </c>
      <c r="E59" s="59">
        <v>5.2999999999999999E-2</v>
      </c>
      <c r="F59" s="5">
        <f t="shared" si="0"/>
        <v>3.4131890777949507E-3</v>
      </c>
      <c r="G59" s="53">
        <f t="shared" si="1"/>
        <v>226.97495612711768</v>
      </c>
      <c r="I59" s="4">
        <v>16</v>
      </c>
      <c r="J59" s="5" t="s">
        <v>121</v>
      </c>
      <c r="K59" s="70">
        <v>2.0299999999999999E-2</v>
      </c>
      <c r="L59" s="43">
        <v>3.4000000000000002E-2</v>
      </c>
      <c r="M59" s="5">
        <f t="shared" si="2"/>
        <v>1.7775918858158625E-3</v>
      </c>
      <c r="N59" s="53">
        <f t="shared" si="3"/>
        <v>97.54645755410057</v>
      </c>
    </row>
    <row r="60" spans="2:14" x14ac:dyDescent="0.3">
      <c r="B60" s="49">
        <v>49</v>
      </c>
      <c r="C60" s="57" t="s">
        <v>17</v>
      </c>
      <c r="D60" s="58" t="s">
        <v>274</v>
      </c>
      <c r="E60" s="59">
        <v>2.7E-2</v>
      </c>
      <c r="F60" s="5">
        <f t="shared" si="0"/>
        <v>1.7387944358578052E-3</v>
      </c>
      <c r="G60" s="53">
        <f t="shared" si="1"/>
        <v>115.62875123456941</v>
      </c>
      <c r="I60" s="4">
        <v>18</v>
      </c>
      <c r="J60" s="5" t="s">
        <v>126</v>
      </c>
      <c r="K60" s="70">
        <v>4.1999999999999997E-3</v>
      </c>
      <c r="L60" s="43">
        <v>7.0000000000000001E-3</v>
      </c>
      <c r="M60" s="5">
        <f t="shared" si="2"/>
        <v>3.6597480002091288E-4</v>
      </c>
      <c r="N60" s="53">
        <f t="shared" si="3"/>
        <v>20.083094202314825</v>
      </c>
    </row>
    <row r="61" spans="2:14" x14ac:dyDescent="0.3">
      <c r="B61" s="49"/>
      <c r="C61" s="50"/>
      <c r="D61" s="58" t="s">
        <v>48</v>
      </c>
      <c r="E61" s="61">
        <v>0.374</v>
      </c>
      <c r="F61" s="5"/>
      <c r="G61" s="53"/>
      <c r="I61" s="4">
        <v>20</v>
      </c>
      <c r="J61" s="5" t="s">
        <v>127</v>
      </c>
      <c r="K61" s="70">
        <v>1.44E-2</v>
      </c>
      <c r="L61" s="43">
        <v>2.4E-2</v>
      </c>
      <c r="M61" s="5">
        <f t="shared" si="2"/>
        <v>1.2547707429288442E-3</v>
      </c>
      <c r="N61" s="53">
        <f t="shared" si="3"/>
        <v>68.856322979365117</v>
      </c>
    </row>
    <row r="62" spans="2:14" x14ac:dyDescent="0.3">
      <c r="B62" s="4"/>
      <c r="C62" s="5"/>
      <c r="D62" s="5"/>
      <c r="E62" s="5"/>
      <c r="F62" s="5"/>
      <c r="G62" s="53"/>
      <c r="I62" s="4">
        <v>26</v>
      </c>
      <c r="J62" s="5" t="s">
        <v>306</v>
      </c>
      <c r="K62" s="70">
        <v>6.0000000000000001E-3</v>
      </c>
      <c r="L62" s="43">
        <v>0.01</v>
      </c>
      <c r="M62" s="5">
        <f t="shared" si="2"/>
        <v>5.2282114288701843E-4</v>
      </c>
      <c r="N62" s="53">
        <f t="shared" si="3"/>
        <v>28.690134574735467</v>
      </c>
    </row>
    <row r="63" spans="2:14" x14ac:dyDescent="0.3">
      <c r="B63" s="62" t="s">
        <v>275</v>
      </c>
      <c r="C63" s="50"/>
      <c r="D63" s="50"/>
      <c r="E63" s="55"/>
      <c r="F63" s="5"/>
      <c r="G63" s="53"/>
      <c r="I63" s="4">
        <v>27</v>
      </c>
      <c r="J63" s="5" t="s">
        <v>128</v>
      </c>
      <c r="K63" s="70">
        <v>7.7999999999999996E-3</v>
      </c>
      <c r="L63" s="43">
        <v>1.2999999999999999E-2</v>
      </c>
      <c r="M63" s="5">
        <f t="shared" si="2"/>
        <v>6.7966748575312382E-4</v>
      </c>
      <c r="N63" s="53">
        <f t="shared" si="3"/>
        <v>37.297174947156094</v>
      </c>
    </row>
    <row r="64" spans="2:14" x14ac:dyDescent="0.3">
      <c r="B64" s="49">
        <v>1</v>
      </c>
      <c r="C64" s="57" t="s">
        <v>276</v>
      </c>
      <c r="D64" s="58" t="s">
        <v>277</v>
      </c>
      <c r="E64" s="59">
        <v>0.20200000000000001</v>
      </c>
      <c r="F64" s="5">
        <f t="shared" si="0"/>
        <v>1.300875837197321E-2</v>
      </c>
      <c r="G64" s="53">
        <f t="shared" si="1"/>
        <v>865.07436108825993</v>
      </c>
      <c r="I64" s="4">
        <v>29</v>
      </c>
      <c r="J64" s="5" t="s">
        <v>129</v>
      </c>
      <c r="K64" s="70">
        <v>2.0299999999999999E-2</v>
      </c>
      <c r="L64" s="43">
        <v>3.4000000000000002E-2</v>
      </c>
      <c r="M64" s="5">
        <f t="shared" si="2"/>
        <v>1.7775918858158625E-3</v>
      </c>
      <c r="N64" s="53">
        <f t="shared" si="3"/>
        <v>97.54645755410057</v>
      </c>
    </row>
    <row r="65" spans="2:14" x14ac:dyDescent="0.3">
      <c r="B65" s="49">
        <v>2</v>
      </c>
      <c r="C65" s="57" t="s">
        <v>278</v>
      </c>
      <c r="D65" s="64">
        <v>0.1744</v>
      </c>
      <c r="E65" s="59">
        <v>8.5999999999999993E-2</v>
      </c>
      <c r="F65" s="5">
        <f t="shared" si="0"/>
        <v>5.5383822771767127E-3</v>
      </c>
      <c r="G65" s="53">
        <f t="shared" si="1"/>
        <v>368.29898541381363</v>
      </c>
      <c r="I65" s="4">
        <v>31</v>
      </c>
      <c r="J65" s="5" t="s">
        <v>130</v>
      </c>
      <c r="K65" s="70">
        <v>8.7300000000000003E-2</v>
      </c>
      <c r="L65" s="43">
        <v>0.14599999999999999</v>
      </c>
      <c r="M65" s="5">
        <f t="shared" si="2"/>
        <v>7.633188686150468E-3</v>
      </c>
      <c r="N65" s="53">
        <f t="shared" si="3"/>
        <v>418.87596479113773</v>
      </c>
    </row>
    <row r="66" spans="2:14" x14ac:dyDescent="0.3">
      <c r="B66" s="49">
        <v>3</v>
      </c>
      <c r="C66" s="57" t="s">
        <v>279</v>
      </c>
      <c r="D66" s="58" t="s">
        <v>280</v>
      </c>
      <c r="E66" s="59">
        <v>0.08</v>
      </c>
      <c r="F66" s="5">
        <f t="shared" si="0"/>
        <v>5.1519835136527563E-3</v>
      </c>
      <c r="G66" s="53">
        <f t="shared" si="1"/>
        <v>342.6037073616871</v>
      </c>
      <c r="I66" s="4">
        <v>17</v>
      </c>
      <c r="J66" s="5" t="s">
        <v>131</v>
      </c>
      <c r="K66" s="5"/>
      <c r="L66" s="43"/>
      <c r="M66" s="5"/>
      <c r="N66" s="53"/>
    </row>
    <row r="67" spans="2:14" x14ac:dyDescent="0.3">
      <c r="B67" s="49">
        <v>4</v>
      </c>
      <c r="C67" s="57" t="s">
        <v>18</v>
      </c>
      <c r="D67" s="58" t="s">
        <v>281</v>
      </c>
      <c r="E67" s="59">
        <v>0.10100000000000001</v>
      </c>
      <c r="F67" s="5">
        <f t="shared" si="0"/>
        <v>6.5043791859866048E-3</v>
      </c>
      <c r="G67" s="53">
        <f t="shared" si="1"/>
        <v>432.53718054412997</v>
      </c>
      <c r="I67" s="4"/>
      <c r="J67" s="5" t="s">
        <v>302</v>
      </c>
      <c r="K67" s="5"/>
      <c r="L67" s="43"/>
      <c r="M67" s="5"/>
      <c r="N67" s="53"/>
    </row>
    <row r="68" spans="2:14" x14ac:dyDescent="0.3">
      <c r="B68" s="49">
        <v>9</v>
      </c>
      <c r="C68" s="57" t="s">
        <v>282</v>
      </c>
      <c r="D68" s="58" t="s">
        <v>283</v>
      </c>
      <c r="E68" s="59">
        <v>2.4E-2</v>
      </c>
      <c r="F68" s="5">
        <f t="shared" si="0"/>
        <v>1.5455950540958269E-3</v>
      </c>
      <c r="G68" s="53">
        <f t="shared" si="1"/>
        <v>102.78111220850613</v>
      </c>
      <c r="I68" s="4">
        <v>54</v>
      </c>
      <c r="J68" s="5" t="s">
        <v>132</v>
      </c>
      <c r="K68" s="70">
        <v>7.1999999999999998E-3</v>
      </c>
      <c r="L68" s="43">
        <v>1.2E-2</v>
      </c>
      <c r="M68" s="5">
        <f t="shared" si="2"/>
        <v>6.273853714644221E-4</v>
      </c>
      <c r="N68" s="53">
        <f t="shared" si="3"/>
        <v>34.428161489682559</v>
      </c>
    </row>
    <row r="69" spans="2:14" x14ac:dyDescent="0.3">
      <c r="B69" s="49"/>
      <c r="C69" s="50"/>
      <c r="D69" s="63">
        <v>1</v>
      </c>
      <c r="E69" s="54">
        <v>0.49299999999999999</v>
      </c>
      <c r="F69" s="5"/>
      <c r="G69" s="53"/>
      <c r="I69" s="4">
        <v>55</v>
      </c>
      <c r="J69" s="5" t="s">
        <v>133</v>
      </c>
      <c r="K69" s="70">
        <v>7.1999999999999998E-3</v>
      </c>
      <c r="L69" s="43">
        <v>1.2E-2</v>
      </c>
      <c r="M69" s="5">
        <f t="shared" si="2"/>
        <v>6.273853714644221E-4</v>
      </c>
      <c r="N69" s="53">
        <f t="shared" si="3"/>
        <v>34.428161489682559</v>
      </c>
    </row>
    <row r="70" spans="2:14" x14ac:dyDescent="0.3">
      <c r="B70" s="4"/>
      <c r="C70" s="5"/>
      <c r="D70" s="5"/>
      <c r="E70" s="5"/>
      <c r="F70" s="5"/>
      <c r="G70" s="53"/>
      <c r="I70" s="4">
        <v>56</v>
      </c>
      <c r="J70" s="5" t="s">
        <v>134</v>
      </c>
      <c r="K70" s="70">
        <v>7.1999999999999998E-3</v>
      </c>
      <c r="L70" s="43">
        <v>1.2E-2</v>
      </c>
      <c r="M70" s="5">
        <f t="shared" si="2"/>
        <v>6.273853714644221E-4</v>
      </c>
      <c r="N70" s="53">
        <f t="shared" si="3"/>
        <v>34.428161489682559</v>
      </c>
    </row>
    <row r="71" spans="2:14" x14ac:dyDescent="0.3">
      <c r="B71" s="4" t="s">
        <v>54</v>
      </c>
      <c r="C71" s="5"/>
      <c r="D71" s="5"/>
      <c r="E71" s="65"/>
      <c r="F71" s="5"/>
      <c r="G71" s="53"/>
      <c r="I71" s="4">
        <v>60</v>
      </c>
      <c r="J71" s="5" t="s">
        <v>303</v>
      </c>
      <c r="K71" s="70">
        <v>1.44E-2</v>
      </c>
      <c r="L71" s="43">
        <v>2.4E-2</v>
      </c>
      <c r="M71" s="5">
        <f t="shared" si="2"/>
        <v>1.2547707429288442E-3</v>
      </c>
      <c r="N71" s="53">
        <f t="shared" si="3"/>
        <v>68.856322979365117</v>
      </c>
    </row>
    <row r="72" spans="2:14" x14ac:dyDescent="0.3">
      <c r="B72" s="4">
        <v>1</v>
      </c>
      <c r="C72" s="5" t="s">
        <v>292</v>
      </c>
      <c r="D72" s="42" t="s">
        <v>55</v>
      </c>
      <c r="E72" s="43">
        <v>0.30299999999999999</v>
      </c>
      <c r="F72" s="5">
        <f t="shared" si="0"/>
        <v>1.9513137557959814E-2</v>
      </c>
      <c r="G72" s="53">
        <f t="shared" si="1"/>
        <v>1297.6115416323898</v>
      </c>
      <c r="I72" s="4">
        <v>61</v>
      </c>
      <c r="J72" s="5" t="s">
        <v>304</v>
      </c>
      <c r="K72" s="70">
        <v>1.44E-2</v>
      </c>
      <c r="L72" s="43">
        <v>2.4E-2</v>
      </c>
      <c r="M72" s="5">
        <f t="shared" si="2"/>
        <v>1.2547707429288442E-3</v>
      </c>
      <c r="N72" s="53">
        <f t="shared" si="3"/>
        <v>68.856322979365117</v>
      </c>
    </row>
    <row r="73" spans="2:14" x14ac:dyDescent="0.3">
      <c r="B73" s="4">
        <v>2</v>
      </c>
      <c r="C73" s="5" t="s">
        <v>293</v>
      </c>
      <c r="D73" s="42" t="s">
        <v>56</v>
      </c>
      <c r="E73" s="43">
        <v>0.107</v>
      </c>
      <c r="F73" s="5">
        <f t="shared" si="0"/>
        <v>6.8907779495105612E-3</v>
      </c>
      <c r="G73" s="53">
        <f t="shared" si="1"/>
        <v>458.23245859625649</v>
      </c>
      <c r="I73" s="4"/>
      <c r="J73" s="5"/>
      <c r="K73" s="75">
        <f>SUM(K45:K72)</f>
        <v>1.0002</v>
      </c>
      <c r="L73" s="66">
        <f>SUM(L45:L72)</f>
        <v>1.6719999999999997</v>
      </c>
      <c r="M73" s="5"/>
      <c r="N73" s="53"/>
    </row>
    <row r="74" spans="2:14" x14ac:dyDescent="0.3">
      <c r="B74" s="4">
        <v>4</v>
      </c>
      <c r="C74" s="5" t="s">
        <v>57</v>
      </c>
      <c r="D74" s="42" t="s">
        <v>58</v>
      </c>
      <c r="E74" s="43">
        <v>3.0000000000000001E-3</v>
      </c>
      <c r="F74" s="5">
        <f t="shared" si="0"/>
        <v>1.9319938176197836E-4</v>
      </c>
      <c r="G74" s="53">
        <f t="shared" si="1"/>
        <v>12.847639026063266</v>
      </c>
      <c r="I74" s="4" t="s">
        <v>135</v>
      </c>
      <c r="J74" s="5"/>
      <c r="K74" s="5"/>
      <c r="L74" s="65"/>
      <c r="M74" s="5"/>
      <c r="N74" s="53"/>
    </row>
    <row r="75" spans="2:14" x14ac:dyDescent="0.3">
      <c r="B75" s="4">
        <v>5</v>
      </c>
      <c r="C75" s="5" t="s">
        <v>59</v>
      </c>
      <c r="D75" s="42" t="s">
        <v>60</v>
      </c>
      <c r="E75" s="43">
        <v>5.6000000000000001E-2</v>
      </c>
      <c r="F75" s="5">
        <f t="shared" si="0"/>
        <v>3.6063884595569293E-3</v>
      </c>
      <c r="G75" s="53">
        <f t="shared" si="1"/>
        <v>239.82259515318097</v>
      </c>
      <c r="I75" s="4">
        <v>2</v>
      </c>
      <c r="J75" s="5" t="s">
        <v>136</v>
      </c>
      <c r="K75" s="42" t="s">
        <v>142</v>
      </c>
      <c r="L75" s="43">
        <v>0.38600000000000001</v>
      </c>
      <c r="M75" s="5">
        <f t="shared" si="2"/>
        <v>2.0180896115438909E-2</v>
      </c>
      <c r="N75" s="53">
        <f t="shared" si="3"/>
        <v>1107.4391945847888</v>
      </c>
    </row>
    <row r="76" spans="2:14" x14ac:dyDescent="0.3">
      <c r="B76" s="4"/>
      <c r="C76" s="5"/>
      <c r="D76" s="42" t="s">
        <v>48</v>
      </c>
      <c r="E76" s="66">
        <v>0.46899999999999997</v>
      </c>
      <c r="F76" s="5"/>
      <c r="G76" s="53"/>
      <c r="I76" s="4">
        <v>3</v>
      </c>
      <c r="J76" s="5" t="s">
        <v>137</v>
      </c>
      <c r="K76" s="42" t="s">
        <v>143</v>
      </c>
      <c r="L76" s="43">
        <v>0.32400000000000001</v>
      </c>
      <c r="M76" s="5">
        <f t="shared" si="2"/>
        <v>1.6939405029539396E-2</v>
      </c>
      <c r="N76" s="53">
        <f t="shared" si="3"/>
        <v>929.56036022142905</v>
      </c>
    </row>
    <row r="77" spans="2:14" x14ac:dyDescent="0.3">
      <c r="B77" s="4"/>
      <c r="C77" s="5"/>
      <c r="D77" s="5"/>
      <c r="E77" s="5"/>
      <c r="F77" s="5"/>
      <c r="G77" s="53"/>
      <c r="I77" s="4">
        <v>6</v>
      </c>
      <c r="J77" s="5" t="s">
        <v>138</v>
      </c>
      <c r="K77" s="42" t="s">
        <v>144</v>
      </c>
      <c r="L77" s="43">
        <v>0.11899999999999999</v>
      </c>
      <c r="M77" s="5">
        <f t="shared" si="2"/>
        <v>6.2215716003555183E-3</v>
      </c>
      <c r="N77" s="53">
        <f t="shared" si="3"/>
        <v>341.41260143935199</v>
      </c>
    </row>
    <row r="78" spans="2:14" x14ac:dyDescent="0.3">
      <c r="B78" s="4" t="s">
        <v>61</v>
      </c>
      <c r="C78" s="5"/>
      <c r="D78" s="5"/>
      <c r="E78" s="65"/>
      <c r="F78" s="5"/>
      <c r="G78" s="53"/>
      <c r="I78" s="4">
        <v>11</v>
      </c>
      <c r="J78" s="5" t="s">
        <v>139</v>
      </c>
      <c r="K78" s="42" t="s">
        <v>145</v>
      </c>
      <c r="L78" s="43">
        <v>0.19900000000000001</v>
      </c>
      <c r="M78" s="5">
        <f t="shared" si="2"/>
        <v>1.0404140743451666E-2</v>
      </c>
      <c r="N78" s="53">
        <f t="shared" si="3"/>
        <v>570.93367803723572</v>
      </c>
    </row>
    <row r="79" spans="2:14" x14ac:dyDescent="0.3">
      <c r="B79" s="4">
        <v>1</v>
      </c>
      <c r="C79" s="5" t="s">
        <v>62</v>
      </c>
      <c r="D79" s="42" t="s">
        <v>63</v>
      </c>
      <c r="E79" s="43">
        <v>0.16600000000000001</v>
      </c>
      <c r="F79" s="5">
        <f t="shared" si="0"/>
        <v>1.069036579082947E-2</v>
      </c>
      <c r="G79" s="53">
        <f t="shared" si="1"/>
        <v>710.90269277550078</v>
      </c>
      <c r="I79" s="4"/>
      <c r="J79" s="5"/>
      <c r="K79" s="42" t="s">
        <v>48</v>
      </c>
      <c r="L79" s="66">
        <f>SUM(L75:L78)</f>
        <v>1.028</v>
      </c>
      <c r="M79" s="5"/>
      <c r="N79" s="53"/>
    </row>
    <row r="80" spans="2:14" x14ac:dyDescent="0.3">
      <c r="B80" s="4">
        <v>2</v>
      </c>
      <c r="C80" s="5" t="s">
        <v>64</v>
      </c>
      <c r="D80" s="42" t="s">
        <v>65</v>
      </c>
      <c r="E80" s="43">
        <v>0.63</v>
      </c>
      <c r="F80" s="5">
        <f t="shared" si="0"/>
        <v>4.0571870170015456E-2</v>
      </c>
      <c r="G80" s="53">
        <f t="shared" si="1"/>
        <v>2698.004195473286</v>
      </c>
      <c r="I80" s="4"/>
      <c r="J80" s="5"/>
      <c r="K80" s="5"/>
      <c r="L80" s="5"/>
      <c r="M80" s="5"/>
      <c r="N80" s="53"/>
    </row>
    <row r="81" spans="2:14" x14ac:dyDescent="0.3">
      <c r="B81" s="4">
        <v>3</v>
      </c>
      <c r="C81" s="5" t="s">
        <v>294</v>
      </c>
      <c r="D81" s="42" t="s">
        <v>66</v>
      </c>
      <c r="E81" s="43">
        <v>0.28199999999999997</v>
      </c>
      <c r="F81" s="5">
        <f t="shared" si="0"/>
        <v>1.8160741885625963E-2</v>
      </c>
      <c r="G81" s="53">
        <f t="shared" si="1"/>
        <v>1207.6780684499467</v>
      </c>
      <c r="I81" s="4" t="s">
        <v>140</v>
      </c>
      <c r="J81" s="5"/>
      <c r="K81" s="42"/>
      <c r="L81" s="65"/>
      <c r="M81" s="5"/>
      <c r="N81" s="53"/>
    </row>
    <row r="82" spans="2:14" x14ac:dyDescent="0.3">
      <c r="B82" s="4">
        <v>4</v>
      </c>
      <c r="C82" s="5" t="s">
        <v>67</v>
      </c>
      <c r="D82" s="42" t="s">
        <v>68</v>
      </c>
      <c r="E82" s="43">
        <v>0.22600000000000001</v>
      </c>
      <c r="F82" s="5">
        <f t="shared" si="0"/>
        <v>1.4554353426069037E-2</v>
      </c>
      <c r="G82" s="53">
        <f t="shared" si="1"/>
        <v>967.85547329676615</v>
      </c>
      <c r="I82" s="4">
        <v>3</v>
      </c>
      <c r="J82" s="5" t="s">
        <v>141</v>
      </c>
      <c r="K82" s="42" t="s">
        <v>146</v>
      </c>
      <c r="L82" s="43">
        <v>0.47499999999999998</v>
      </c>
      <c r="M82" s="5">
        <f t="shared" si="2"/>
        <v>2.4834004287133372E-2</v>
      </c>
      <c r="N82" s="53">
        <f t="shared" si="3"/>
        <v>1362.7813922999344</v>
      </c>
    </row>
    <row r="83" spans="2:14" x14ac:dyDescent="0.3">
      <c r="B83" s="4">
        <v>5</v>
      </c>
      <c r="C83" s="5" t="s">
        <v>69</v>
      </c>
      <c r="D83" s="42" t="s">
        <v>70</v>
      </c>
      <c r="E83" s="43">
        <v>0.42199999999999999</v>
      </c>
      <c r="F83" s="5">
        <f t="shared" si="0"/>
        <v>2.7176713034518289E-2</v>
      </c>
      <c r="G83" s="53">
        <f t="shared" si="1"/>
        <v>1807.2345563328995</v>
      </c>
      <c r="I83" s="4">
        <v>4</v>
      </c>
      <c r="J83" s="5" t="s">
        <v>309</v>
      </c>
      <c r="K83" s="42" t="s">
        <v>147</v>
      </c>
      <c r="L83" s="43">
        <v>0.23799999999999999</v>
      </c>
      <c r="M83" s="5">
        <f t="shared" si="2"/>
        <v>1.2443143200711037E-2</v>
      </c>
      <c r="N83" s="53">
        <f t="shared" si="3"/>
        <v>682.82520287870398</v>
      </c>
    </row>
    <row r="84" spans="2:14" x14ac:dyDescent="0.3">
      <c r="B84" s="4">
        <v>6</v>
      </c>
      <c r="C84" s="5" t="s">
        <v>71</v>
      </c>
      <c r="D84" s="42" t="s">
        <v>72</v>
      </c>
      <c r="E84" s="43">
        <v>0.88800000000000001</v>
      </c>
      <c r="F84" s="5">
        <f t="shared" si="0"/>
        <v>5.7187017001545597E-2</v>
      </c>
      <c r="G84" s="53">
        <f t="shared" si="1"/>
        <v>3802.9011517147273</v>
      </c>
      <c r="I84" s="4"/>
      <c r="J84" s="5"/>
      <c r="K84" s="42" t="s">
        <v>149</v>
      </c>
      <c r="L84" s="66">
        <v>0.71299999999999997</v>
      </c>
      <c r="M84" s="5"/>
      <c r="N84" s="53"/>
    </row>
    <row r="85" spans="2:14" x14ac:dyDescent="0.3">
      <c r="B85" s="4">
        <v>7</v>
      </c>
      <c r="C85" s="5" t="s">
        <v>73</v>
      </c>
      <c r="D85" s="42" t="s">
        <v>74</v>
      </c>
      <c r="E85" s="43">
        <v>0.68899999999999995</v>
      </c>
      <c r="F85" s="5">
        <f t="shared" si="0"/>
        <v>4.437145801133436E-2</v>
      </c>
      <c r="G85" s="53">
        <f t="shared" si="1"/>
        <v>2950.6744296525299</v>
      </c>
      <c r="I85" s="4"/>
      <c r="J85" s="5"/>
      <c r="K85" s="42"/>
      <c r="L85" s="65"/>
      <c r="M85" s="5"/>
      <c r="N85" s="53"/>
    </row>
    <row r="86" spans="2:14" x14ac:dyDescent="0.3">
      <c r="B86" s="4">
        <v>8</v>
      </c>
      <c r="C86" s="5" t="s">
        <v>62</v>
      </c>
      <c r="D86" s="42" t="s">
        <v>75</v>
      </c>
      <c r="E86" s="43">
        <v>0.35899999999999999</v>
      </c>
      <c r="F86" s="5">
        <f t="shared" si="0"/>
        <v>2.3119526017516743E-2</v>
      </c>
      <c r="G86" s="53">
        <f t="shared" si="1"/>
        <v>1537.4341367855709</v>
      </c>
      <c r="I86" s="4" t="s">
        <v>148</v>
      </c>
      <c r="J86" s="5"/>
      <c r="K86" s="42"/>
      <c r="L86" s="65"/>
      <c r="M86" s="5"/>
      <c r="N86" s="53"/>
    </row>
    <row r="87" spans="2:14" x14ac:dyDescent="0.3">
      <c r="B87" s="4">
        <v>9</v>
      </c>
      <c r="C87" s="5" t="s">
        <v>294</v>
      </c>
      <c r="D87" s="42" t="s">
        <v>76</v>
      </c>
      <c r="E87" s="43">
        <v>0.27</v>
      </c>
      <c r="F87" s="5">
        <f t="shared" si="0"/>
        <v>1.7387944358578052E-2</v>
      </c>
      <c r="G87" s="53">
        <f t="shared" si="1"/>
        <v>1156.287512345694</v>
      </c>
      <c r="I87" s="4">
        <v>2</v>
      </c>
      <c r="J87" s="5" t="s">
        <v>150</v>
      </c>
      <c r="K87" s="42" t="s">
        <v>151</v>
      </c>
      <c r="L87" s="43">
        <v>9.5000000000000001E-2</v>
      </c>
      <c r="M87" s="5">
        <f t="shared" si="2"/>
        <v>4.9668008574266743E-3</v>
      </c>
      <c r="N87" s="53">
        <f t="shared" si="3"/>
        <v>272.55627845998686</v>
      </c>
    </row>
    <row r="88" spans="2:14" x14ac:dyDescent="0.3">
      <c r="B88" s="4">
        <v>10</v>
      </c>
      <c r="C88" s="5" t="s">
        <v>77</v>
      </c>
      <c r="D88" s="42" t="s">
        <v>78</v>
      </c>
      <c r="E88" s="43">
        <v>0.49</v>
      </c>
      <c r="F88" s="5">
        <f t="shared" si="0"/>
        <v>3.1555899021123129E-2</v>
      </c>
      <c r="G88" s="53">
        <f t="shared" si="1"/>
        <v>2098.4477075903333</v>
      </c>
      <c r="I88" s="4">
        <v>3</v>
      </c>
      <c r="J88" s="5" t="s">
        <v>152</v>
      </c>
      <c r="K88" s="42" t="s">
        <v>153</v>
      </c>
      <c r="L88" s="43">
        <v>0.128</v>
      </c>
      <c r="M88" s="5">
        <f t="shared" si="2"/>
        <v>6.6921106289538354E-3</v>
      </c>
      <c r="N88" s="53">
        <f t="shared" si="3"/>
        <v>367.23372255661394</v>
      </c>
    </row>
    <row r="89" spans="2:14" x14ac:dyDescent="0.3">
      <c r="B89" s="4">
        <v>11</v>
      </c>
      <c r="C89" s="5" t="s">
        <v>79</v>
      </c>
      <c r="D89" s="42" t="s">
        <v>80</v>
      </c>
      <c r="E89" s="43">
        <v>0.113</v>
      </c>
      <c r="F89" s="5">
        <f t="shared" si="0"/>
        <v>7.2771767130345184E-3</v>
      </c>
      <c r="G89" s="53">
        <f t="shared" si="1"/>
        <v>483.92773664838307</v>
      </c>
      <c r="I89" s="4">
        <v>6</v>
      </c>
      <c r="J89" s="5" t="s">
        <v>154</v>
      </c>
      <c r="K89" s="42" t="s">
        <v>155</v>
      </c>
      <c r="L89" s="43">
        <v>5.6000000000000001E-2</v>
      </c>
      <c r="M89" s="5">
        <f t="shared" si="2"/>
        <v>2.9277984001673031E-3</v>
      </c>
      <c r="N89" s="53">
        <f t="shared" si="3"/>
        <v>160.6647536185186</v>
      </c>
    </row>
    <row r="90" spans="2:14" x14ac:dyDescent="0.3">
      <c r="B90" s="4">
        <v>13</v>
      </c>
      <c r="C90" s="5" t="s">
        <v>81</v>
      </c>
      <c r="D90" s="42" t="s">
        <v>82</v>
      </c>
      <c r="E90" s="43">
        <v>5.2999999999999999E-2</v>
      </c>
      <c r="F90" s="5">
        <f t="shared" si="0"/>
        <v>3.4131890777949507E-3</v>
      </c>
      <c r="G90" s="53">
        <f t="shared" si="1"/>
        <v>226.97495612711768</v>
      </c>
      <c r="I90" s="4">
        <v>13</v>
      </c>
      <c r="J90" s="5" t="s">
        <v>156</v>
      </c>
      <c r="K90" s="42" t="s">
        <v>157</v>
      </c>
      <c r="L90" s="43">
        <v>0.23499999999999999</v>
      </c>
      <c r="M90" s="5">
        <f t="shared" si="2"/>
        <v>1.2286296857844931E-2</v>
      </c>
      <c r="N90" s="53">
        <f t="shared" si="3"/>
        <v>674.21816250628331</v>
      </c>
    </row>
    <row r="91" spans="2:14" x14ac:dyDescent="0.3">
      <c r="B91" s="4">
        <v>14</v>
      </c>
      <c r="C91" s="5" t="s">
        <v>62</v>
      </c>
      <c r="D91" s="42" t="s">
        <v>83</v>
      </c>
      <c r="E91" s="43">
        <v>0.33900000000000002</v>
      </c>
      <c r="F91" s="5">
        <f t="shared" si="0"/>
        <v>2.1831530139103557E-2</v>
      </c>
      <c r="G91" s="53">
        <f t="shared" si="1"/>
        <v>1451.7832099451493</v>
      </c>
      <c r="I91" s="4"/>
      <c r="J91" s="5"/>
      <c r="K91" s="42" t="s">
        <v>48</v>
      </c>
      <c r="L91" s="66">
        <f>SUM(L87:L90)</f>
        <v>0.51400000000000001</v>
      </c>
      <c r="M91" s="5"/>
      <c r="N91" s="53"/>
    </row>
    <row r="92" spans="2:14" x14ac:dyDescent="0.3">
      <c r="B92" s="4">
        <v>15</v>
      </c>
      <c r="C92" s="5" t="s">
        <v>295</v>
      </c>
      <c r="D92" s="42" t="s">
        <v>84</v>
      </c>
      <c r="E92" s="43">
        <v>9.8000000000000004E-2</v>
      </c>
      <c r="F92" s="5">
        <f t="shared" si="0"/>
        <v>6.3111798042246262E-3</v>
      </c>
      <c r="G92" s="53">
        <f t="shared" si="1"/>
        <v>419.68954151806668</v>
      </c>
      <c r="I92" s="4"/>
      <c r="J92" s="5"/>
      <c r="K92" s="5"/>
      <c r="L92" s="65"/>
      <c r="M92" s="5"/>
      <c r="N92" s="53"/>
    </row>
    <row r="93" spans="2:14" x14ac:dyDescent="0.3">
      <c r="B93" s="4">
        <v>16</v>
      </c>
      <c r="C93" s="5" t="s">
        <v>85</v>
      </c>
      <c r="D93" s="42" t="s">
        <v>86</v>
      </c>
      <c r="E93" s="43">
        <v>0.104</v>
      </c>
      <c r="F93" s="5">
        <f t="shared" si="0"/>
        <v>6.6975785677485826E-3</v>
      </c>
      <c r="G93" s="53">
        <f t="shared" si="1"/>
        <v>445.3848195701932</v>
      </c>
      <c r="I93" s="4" t="s">
        <v>310</v>
      </c>
      <c r="J93" s="5"/>
      <c r="K93" s="5"/>
      <c r="L93" s="65"/>
      <c r="M93" s="5"/>
      <c r="N93" s="53"/>
    </row>
    <row r="94" spans="2:14" x14ac:dyDescent="0.3">
      <c r="B94" s="4">
        <v>17</v>
      </c>
      <c r="C94" s="5" t="s">
        <v>87</v>
      </c>
      <c r="D94" s="42" t="s">
        <v>88</v>
      </c>
      <c r="E94" s="43">
        <v>0.13100000000000001</v>
      </c>
      <c r="F94" s="5">
        <f t="shared" si="0"/>
        <v>8.4363730036063882E-3</v>
      </c>
      <c r="G94" s="53">
        <f t="shared" si="1"/>
        <v>561.01357080476259</v>
      </c>
      <c r="I94" s="4">
        <v>1</v>
      </c>
      <c r="J94" s="5" t="s">
        <v>158</v>
      </c>
      <c r="K94" s="67">
        <v>0.47470000000000001</v>
      </c>
      <c r="L94" s="43">
        <v>1.331</v>
      </c>
      <c r="M94" s="5">
        <f t="shared" si="2"/>
        <v>6.958749411826215E-2</v>
      </c>
      <c r="N94" s="53">
        <f t="shared" si="3"/>
        <v>3818.6569118972902</v>
      </c>
    </row>
    <row r="95" spans="2:14" x14ac:dyDescent="0.3">
      <c r="B95" s="4">
        <v>999</v>
      </c>
      <c r="C95" s="5" t="s">
        <v>296</v>
      </c>
      <c r="D95" s="42" t="s">
        <v>88</v>
      </c>
      <c r="E95" s="43">
        <v>0.13100000000000001</v>
      </c>
      <c r="F95" s="5">
        <f t="shared" si="0"/>
        <v>8.4363730036063882E-3</v>
      </c>
      <c r="G95" s="53">
        <f t="shared" si="1"/>
        <v>561.01357080476259</v>
      </c>
      <c r="I95" s="4">
        <v>3</v>
      </c>
      <c r="J95" s="5" t="s">
        <v>159</v>
      </c>
      <c r="K95" s="42" t="s">
        <v>169</v>
      </c>
      <c r="L95" s="43">
        <v>0.19</v>
      </c>
      <c r="M95" s="5">
        <f t="shared" si="2"/>
        <v>9.9336017148533486E-3</v>
      </c>
      <c r="N95" s="53">
        <f t="shared" si="3"/>
        <v>545.11255691997371</v>
      </c>
    </row>
    <row r="96" spans="2:14" x14ac:dyDescent="0.3">
      <c r="B96" s="4"/>
      <c r="C96" s="5"/>
      <c r="D96" s="42" t="s">
        <v>48</v>
      </c>
      <c r="E96" s="66">
        <v>5.391</v>
      </c>
      <c r="F96" s="5"/>
      <c r="G96" s="53"/>
      <c r="I96" s="4">
        <v>4</v>
      </c>
      <c r="J96" s="5" t="s">
        <v>160</v>
      </c>
      <c r="K96" s="42" t="s">
        <v>170</v>
      </c>
      <c r="L96" s="43">
        <v>0.29399999999999998</v>
      </c>
      <c r="M96" s="5">
        <f t="shared" ref="M96:M143" si="4">L96/$C$15</f>
        <v>1.5370941600878339E-2</v>
      </c>
      <c r="N96" s="53">
        <f t="shared" ref="N96:N146" si="5">M96*$C$18</f>
        <v>843.48995649722258</v>
      </c>
    </row>
    <row r="97" spans="2:14" x14ac:dyDescent="0.3">
      <c r="B97" s="4"/>
      <c r="C97" s="5"/>
      <c r="D97" s="5"/>
      <c r="E97" s="5"/>
      <c r="F97" s="5"/>
      <c r="G97" s="53"/>
      <c r="I97" s="4">
        <v>5</v>
      </c>
      <c r="J97" s="5" t="s">
        <v>161</v>
      </c>
      <c r="K97" s="42" t="s">
        <v>171</v>
      </c>
      <c r="L97" s="43">
        <v>0.39500000000000002</v>
      </c>
      <c r="M97" s="5">
        <f t="shared" si="4"/>
        <v>2.0651435144037226E-2</v>
      </c>
      <c r="N97" s="53">
        <f t="shared" si="5"/>
        <v>1133.2603157020508</v>
      </c>
    </row>
    <row r="98" spans="2:14" x14ac:dyDescent="0.3">
      <c r="B98" s="4" t="s">
        <v>297</v>
      </c>
      <c r="C98" s="5"/>
      <c r="D98" s="5"/>
      <c r="E98" s="65"/>
      <c r="F98" s="5"/>
      <c r="G98" s="53"/>
      <c r="I98" s="4">
        <v>8</v>
      </c>
      <c r="J98" s="5" t="s">
        <v>162</v>
      </c>
      <c r="K98" s="42" t="s">
        <v>172</v>
      </c>
      <c r="L98" s="43">
        <v>0.154</v>
      </c>
      <c r="M98" s="5">
        <f t="shared" si="4"/>
        <v>8.0514456004600835E-3</v>
      </c>
      <c r="N98" s="53">
        <f t="shared" si="5"/>
        <v>441.82807245092613</v>
      </c>
    </row>
    <row r="99" spans="2:14" x14ac:dyDescent="0.3">
      <c r="B99" s="4">
        <v>1</v>
      </c>
      <c r="C99" s="5" t="s">
        <v>89</v>
      </c>
      <c r="D99" s="67">
        <v>1</v>
      </c>
      <c r="E99" s="43">
        <v>0.309</v>
      </c>
      <c r="F99" s="5">
        <f t="shared" ref="F96:F159" si="6">E99/$C$14</f>
        <v>1.9899536321483769E-2</v>
      </c>
      <c r="G99" s="53">
        <f t="shared" ref="G96:G159" si="7">$C$17*F99</f>
        <v>1323.3068196845163</v>
      </c>
      <c r="I99" s="4">
        <v>9</v>
      </c>
      <c r="J99" s="5" t="s">
        <v>163</v>
      </c>
      <c r="K99" s="42" t="s">
        <v>173</v>
      </c>
      <c r="L99" s="43">
        <v>0.25600000000000001</v>
      </c>
      <c r="M99" s="5">
        <f t="shared" si="4"/>
        <v>1.3384221257907671E-2</v>
      </c>
      <c r="N99" s="53">
        <f t="shared" si="5"/>
        <v>734.46744511322788</v>
      </c>
    </row>
    <row r="100" spans="2:14" x14ac:dyDescent="0.3">
      <c r="B100" s="4"/>
      <c r="C100" s="5"/>
      <c r="D100" s="67">
        <v>1</v>
      </c>
      <c r="E100" s="66">
        <v>0.309</v>
      </c>
      <c r="F100" s="5"/>
      <c r="G100" s="53"/>
      <c r="I100" s="4">
        <v>10</v>
      </c>
      <c r="J100" s="5" t="s">
        <v>164</v>
      </c>
      <c r="K100" s="42" t="s">
        <v>174</v>
      </c>
      <c r="L100" s="43">
        <v>0.184</v>
      </c>
      <c r="M100" s="5">
        <f t="shared" si="4"/>
        <v>9.6199090291211372E-3</v>
      </c>
      <c r="N100" s="53">
        <f t="shared" si="5"/>
        <v>527.89847617513249</v>
      </c>
    </row>
    <row r="101" spans="2:14" x14ac:dyDescent="0.3">
      <c r="B101" s="68"/>
      <c r="C101" s="69"/>
      <c r="D101" s="5"/>
      <c r="E101" s="5"/>
      <c r="F101" s="5"/>
      <c r="G101" s="53"/>
      <c r="I101" s="4"/>
      <c r="J101" s="5"/>
      <c r="K101" s="42" t="s">
        <v>48</v>
      </c>
      <c r="L101" s="66">
        <v>2.8039999999999998</v>
      </c>
      <c r="M101" s="5"/>
      <c r="N101" s="53"/>
    </row>
    <row r="102" spans="2:14" x14ac:dyDescent="0.3">
      <c r="B102" s="4" t="s">
        <v>90</v>
      </c>
      <c r="C102" s="5"/>
      <c r="D102" s="5"/>
      <c r="E102" s="65"/>
      <c r="F102" s="5"/>
      <c r="G102" s="53"/>
      <c r="I102" s="4"/>
      <c r="J102" s="5"/>
      <c r="K102" s="5"/>
      <c r="L102" s="5"/>
      <c r="M102" s="5"/>
      <c r="N102" s="53"/>
    </row>
    <row r="103" spans="2:14" x14ac:dyDescent="0.3">
      <c r="B103" s="4">
        <v>1</v>
      </c>
      <c r="C103" s="5" t="s">
        <v>298</v>
      </c>
      <c r="D103" s="70">
        <v>0.17949999999999999</v>
      </c>
      <c r="E103" s="43">
        <v>0.36799999999999999</v>
      </c>
      <c r="F103" s="5">
        <f t="shared" si="6"/>
        <v>2.369912416280268E-2</v>
      </c>
      <c r="G103" s="53">
        <f t="shared" si="7"/>
        <v>1575.9770538637608</v>
      </c>
      <c r="I103" s="4" t="s">
        <v>311</v>
      </c>
      <c r="J103" s="5"/>
      <c r="K103" s="5"/>
      <c r="L103" s="65"/>
      <c r="M103" s="5"/>
      <c r="N103" s="53"/>
    </row>
    <row r="104" spans="2:14" x14ac:dyDescent="0.3">
      <c r="B104" s="4">
        <v>2</v>
      </c>
      <c r="C104" s="5" t="s">
        <v>91</v>
      </c>
      <c r="D104" s="70">
        <v>0.2117</v>
      </c>
      <c r="E104" s="43">
        <v>0.434</v>
      </c>
      <c r="F104" s="5">
        <f t="shared" si="6"/>
        <v>2.7949510561566204E-2</v>
      </c>
      <c r="G104" s="53">
        <f t="shared" si="7"/>
        <v>1858.6251124371527</v>
      </c>
      <c r="I104" s="4">
        <v>2</v>
      </c>
      <c r="J104" s="5" t="s">
        <v>165</v>
      </c>
      <c r="K104" s="42" t="s">
        <v>175</v>
      </c>
      <c r="L104" s="43">
        <v>0.377</v>
      </c>
      <c r="M104" s="5">
        <f t="shared" si="4"/>
        <v>1.9710357086840592E-2</v>
      </c>
      <c r="N104" s="53">
        <f t="shared" si="5"/>
        <v>1081.6180734675268</v>
      </c>
    </row>
    <row r="105" spans="2:14" x14ac:dyDescent="0.3">
      <c r="B105" s="4">
        <v>3</v>
      </c>
      <c r="C105" s="5" t="s">
        <v>92</v>
      </c>
      <c r="D105" s="70">
        <v>0.11899999999999999</v>
      </c>
      <c r="E105" s="43">
        <v>0.24399999999999999</v>
      </c>
      <c r="F105" s="5">
        <f t="shared" si="6"/>
        <v>1.5713549716640907E-2</v>
      </c>
      <c r="G105" s="53">
        <f t="shared" si="7"/>
        <v>1044.9413074531458</v>
      </c>
      <c r="I105" s="4">
        <v>3</v>
      </c>
      <c r="J105" s="5" t="s">
        <v>166</v>
      </c>
      <c r="K105" s="42" t="s">
        <v>176</v>
      </c>
      <c r="L105" s="43">
        <v>0.69499999999999995</v>
      </c>
      <c r="M105" s="5">
        <f t="shared" si="4"/>
        <v>3.6336069430647773E-2</v>
      </c>
      <c r="N105" s="53">
        <f t="shared" si="5"/>
        <v>1993.9643529441144</v>
      </c>
    </row>
    <row r="106" spans="2:14" x14ac:dyDescent="0.3">
      <c r="B106" s="4">
        <v>4</v>
      </c>
      <c r="C106" s="5" t="s">
        <v>93</v>
      </c>
      <c r="D106" s="70">
        <v>0.14199999999999999</v>
      </c>
      <c r="E106" s="43">
        <v>0.29099999999999998</v>
      </c>
      <c r="F106" s="5">
        <f t="shared" si="6"/>
        <v>1.8740340030911899E-2</v>
      </c>
      <c r="G106" s="53">
        <f t="shared" si="7"/>
        <v>1246.2209855281367</v>
      </c>
      <c r="I106" s="4">
        <v>4</v>
      </c>
      <c r="J106" s="5" t="s">
        <v>167</v>
      </c>
      <c r="K106" s="42" t="s">
        <v>177</v>
      </c>
      <c r="L106" s="43">
        <v>0.17499999999999999</v>
      </c>
      <c r="M106" s="5">
        <f t="shared" si="4"/>
        <v>9.1493700005228218E-3</v>
      </c>
      <c r="N106" s="53">
        <f t="shared" si="5"/>
        <v>502.07735505787059</v>
      </c>
    </row>
    <row r="107" spans="2:14" x14ac:dyDescent="0.3">
      <c r="B107" s="4">
        <v>5</v>
      </c>
      <c r="C107" s="5" t="s">
        <v>94</v>
      </c>
      <c r="D107" s="70">
        <v>0.1537</v>
      </c>
      <c r="E107" s="43">
        <v>0.315</v>
      </c>
      <c r="F107" s="5">
        <f t="shared" si="6"/>
        <v>2.0285935085007728E-2</v>
      </c>
      <c r="G107" s="53">
        <f t="shared" si="7"/>
        <v>1349.002097736643</v>
      </c>
      <c r="I107" s="4">
        <v>5</v>
      </c>
      <c r="J107" s="5" t="s">
        <v>168</v>
      </c>
      <c r="K107" s="42" t="s">
        <v>178</v>
      </c>
      <c r="L107" s="43">
        <v>0.13400000000000001</v>
      </c>
      <c r="M107" s="5">
        <f t="shared" si="4"/>
        <v>7.0058033146860469E-3</v>
      </c>
      <c r="N107" s="53">
        <f t="shared" si="5"/>
        <v>384.44780330145522</v>
      </c>
    </row>
    <row r="108" spans="2:14" x14ac:dyDescent="0.3">
      <c r="B108" s="4">
        <v>21</v>
      </c>
      <c r="C108" s="5" t="s">
        <v>95</v>
      </c>
      <c r="D108" s="70">
        <v>5.8000000000000003E-2</v>
      </c>
      <c r="E108" s="43">
        <v>0.11899999999999999</v>
      </c>
      <c r="F108" s="5">
        <f t="shared" si="6"/>
        <v>7.6635754765584747E-3</v>
      </c>
      <c r="G108" s="53">
        <f t="shared" si="7"/>
        <v>509.62301470050954</v>
      </c>
      <c r="I108" s="4"/>
      <c r="J108" s="5"/>
      <c r="K108" s="42" t="s">
        <v>48</v>
      </c>
      <c r="L108" s="66">
        <v>1.381</v>
      </c>
      <c r="M108" s="5"/>
      <c r="N108" s="53"/>
    </row>
    <row r="109" spans="2:14" x14ac:dyDescent="0.3">
      <c r="B109" s="4">
        <v>30</v>
      </c>
      <c r="C109" s="5" t="s">
        <v>96</v>
      </c>
      <c r="D109" s="70">
        <v>0.1361</v>
      </c>
      <c r="E109" s="43">
        <v>0.27900000000000003</v>
      </c>
      <c r="F109" s="5">
        <f t="shared" si="6"/>
        <v>1.7967542503863988E-2</v>
      </c>
      <c r="G109" s="53">
        <f t="shared" si="7"/>
        <v>1194.830429423884</v>
      </c>
      <c r="I109" s="4"/>
      <c r="J109" s="5"/>
      <c r="K109" s="5"/>
      <c r="L109" s="5"/>
      <c r="M109" s="5"/>
      <c r="N109" s="53"/>
    </row>
    <row r="110" spans="2:14" x14ac:dyDescent="0.3">
      <c r="B110" s="4">
        <v>31</v>
      </c>
      <c r="C110" s="5" t="s">
        <v>299</v>
      </c>
      <c r="D110" s="5"/>
      <c r="E110" s="43"/>
      <c r="F110" s="5"/>
      <c r="G110" s="53"/>
      <c r="I110" s="4" t="s">
        <v>312</v>
      </c>
      <c r="J110" s="5"/>
      <c r="K110" s="5"/>
      <c r="L110" s="65"/>
      <c r="M110" s="5"/>
      <c r="N110" s="53"/>
    </row>
    <row r="111" spans="2:14" x14ac:dyDescent="0.3">
      <c r="B111" s="4">
        <v>32</v>
      </c>
      <c r="C111" s="5" t="s">
        <v>97</v>
      </c>
      <c r="D111" s="5"/>
      <c r="E111" s="43"/>
      <c r="F111" s="5"/>
      <c r="G111" s="53"/>
      <c r="I111" s="4">
        <v>1</v>
      </c>
      <c r="J111" s="5" t="s">
        <v>375</v>
      </c>
      <c r="K111" s="42" t="s">
        <v>179</v>
      </c>
      <c r="L111" s="43">
        <v>0</v>
      </c>
      <c r="M111" s="5">
        <f t="shared" si="4"/>
        <v>0</v>
      </c>
      <c r="N111" s="53">
        <f t="shared" si="5"/>
        <v>0</v>
      </c>
    </row>
    <row r="112" spans="2:14" x14ac:dyDescent="0.3">
      <c r="B112" s="4"/>
      <c r="C112" s="5"/>
      <c r="D112" s="67">
        <f>SUM(D103:D111)</f>
        <v>1</v>
      </c>
      <c r="E112" s="66">
        <f>SUM(E103:E109)</f>
        <v>2.0499999999999998</v>
      </c>
      <c r="F112" s="5"/>
      <c r="G112" s="53"/>
      <c r="I112" s="4">
        <v>2</v>
      </c>
      <c r="J112" s="5" t="s">
        <v>374</v>
      </c>
      <c r="K112" s="42" t="s">
        <v>180</v>
      </c>
      <c r="L112" s="43">
        <v>0</v>
      </c>
      <c r="M112" s="5">
        <f t="shared" si="4"/>
        <v>0</v>
      </c>
      <c r="N112" s="53">
        <f t="shared" si="5"/>
        <v>0</v>
      </c>
    </row>
    <row r="113" spans="2:14" x14ac:dyDescent="0.3">
      <c r="B113" s="68"/>
      <c r="C113" s="69"/>
      <c r="D113" s="5"/>
      <c r="E113" s="5"/>
      <c r="F113" s="5"/>
      <c r="G113" s="53"/>
      <c r="I113" s="4">
        <v>3</v>
      </c>
      <c r="J113" s="5" t="s">
        <v>376</v>
      </c>
      <c r="K113" s="42" t="s">
        <v>181</v>
      </c>
      <c r="L113" s="43">
        <v>0</v>
      </c>
      <c r="M113" s="5">
        <f t="shared" si="4"/>
        <v>0</v>
      </c>
      <c r="N113" s="53">
        <f t="shared" si="5"/>
        <v>0</v>
      </c>
    </row>
    <row r="114" spans="2:14" x14ac:dyDescent="0.3">
      <c r="B114" s="4" t="s">
        <v>324</v>
      </c>
      <c r="C114" s="5"/>
      <c r="D114" s="5"/>
      <c r="E114" s="65"/>
      <c r="F114" s="5"/>
      <c r="G114" s="53"/>
      <c r="I114" s="4">
        <v>4</v>
      </c>
      <c r="J114" s="5" t="s">
        <v>373</v>
      </c>
      <c r="K114" s="42" t="s">
        <v>182</v>
      </c>
      <c r="L114" s="43">
        <v>0</v>
      </c>
      <c r="M114" s="5">
        <f t="shared" si="4"/>
        <v>0</v>
      </c>
      <c r="N114" s="53">
        <f t="shared" si="5"/>
        <v>0</v>
      </c>
    </row>
    <row r="115" spans="2:14" x14ac:dyDescent="0.3">
      <c r="B115" s="4">
        <v>1</v>
      </c>
      <c r="C115" s="5" t="s">
        <v>208</v>
      </c>
      <c r="D115" s="42" t="s">
        <v>210</v>
      </c>
      <c r="E115" s="43">
        <v>0.113</v>
      </c>
      <c r="F115" s="5">
        <f t="shared" si="6"/>
        <v>7.2771767130345184E-3</v>
      </c>
      <c r="G115" s="53">
        <f t="shared" si="7"/>
        <v>483.92773664838307</v>
      </c>
      <c r="I115" s="4">
        <v>5</v>
      </c>
      <c r="J115" s="5" t="s">
        <v>372</v>
      </c>
      <c r="K115" s="42" t="s">
        <v>183</v>
      </c>
      <c r="L115" s="43">
        <v>0</v>
      </c>
      <c r="M115" s="5">
        <f t="shared" si="4"/>
        <v>0</v>
      </c>
      <c r="N115" s="53">
        <f t="shared" si="5"/>
        <v>0</v>
      </c>
    </row>
    <row r="116" spans="2:14" x14ac:dyDescent="0.3">
      <c r="B116" s="4">
        <v>2</v>
      </c>
      <c r="C116" s="5" t="s">
        <v>336</v>
      </c>
      <c r="D116" s="70">
        <v>0.83740000000000003</v>
      </c>
      <c r="E116" s="43">
        <v>0.58199999999999996</v>
      </c>
      <c r="F116" s="5">
        <f t="shared" si="6"/>
        <v>3.7480680061823798E-2</v>
      </c>
      <c r="G116" s="53">
        <f t="shared" si="7"/>
        <v>2492.4419710562734</v>
      </c>
      <c r="I116" s="4">
        <v>6</v>
      </c>
      <c r="J116" s="5" t="s">
        <v>371</v>
      </c>
      <c r="K116" s="42" t="s">
        <v>184</v>
      </c>
      <c r="L116" s="43">
        <v>0</v>
      </c>
      <c r="M116" s="5">
        <f t="shared" si="4"/>
        <v>0</v>
      </c>
      <c r="N116" s="53">
        <f t="shared" si="5"/>
        <v>0</v>
      </c>
    </row>
    <row r="117" spans="2:14" x14ac:dyDescent="0.3">
      <c r="B117" s="4"/>
      <c r="C117" s="5"/>
      <c r="D117" s="42" t="s">
        <v>193</v>
      </c>
      <c r="E117" s="66">
        <v>0.69499999999999995</v>
      </c>
      <c r="F117" s="5"/>
      <c r="G117" s="53"/>
      <c r="I117" s="4">
        <v>7</v>
      </c>
      <c r="J117" s="5" t="s">
        <v>370</v>
      </c>
      <c r="K117" s="42" t="s">
        <v>185</v>
      </c>
      <c r="L117" s="43">
        <v>0</v>
      </c>
      <c r="M117" s="5">
        <f t="shared" si="4"/>
        <v>0</v>
      </c>
      <c r="N117" s="53">
        <f t="shared" si="5"/>
        <v>0</v>
      </c>
    </row>
    <row r="118" spans="2:14" x14ac:dyDescent="0.3">
      <c r="B118" s="68"/>
      <c r="C118" s="69"/>
      <c r="D118" s="5"/>
      <c r="E118" s="5"/>
      <c r="F118" s="5"/>
      <c r="G118" s="53"/>
      <c r="I118" s="4">
        <v>28</v>
      </c>
      <c r="J118" s="5" t="s">
        <v>369</v>
      </c>
      <c r="K118" s="42" t="s">
        <v>186</v>
      </c>
      <c r="L118" s="43">
        <v>0</v>
      </c>
      <c r="M118" s="5">
        <f t="shared" si="4"/>
        <v>0</v>
      </c>
      <c r="N118" s="53">
        <f t="shared" si="5"/>
        <v>0</v>
      </c>
    </row>
    <row r="119" spans="2:14" x14ac:dyDescent="0.3">
      <c r="B119" s="4" t="s">
        <v>325</v>
      </c>
      <c r="C119" s="5"/>
      <c r="D119" s="5"/>
      <c r="E119" s="65"/>
      <c r="F119" s="5"/>
      <c r="G119" s="53"/>
      <c r="I119" s="4">
        <v>29</v>
      </c>
      <c r="J119" s="5" t="s">
        <v>294</v>
      </c>
      <c r="K119" s="42" t="s">
        <v>187</v>
      </c>
      <c r="L119" s="43">
        <v>0.20100000000000001</v>
      </c>
      <c r="M119" s="5">
        <f t="shared" si="4"/>
        <v>1.0508704972029071E-2</v>
      </c>
      <c r="N119" s="53">
        <f t="shared" si="5"/>
        <v>576.67170495218284</v>
      </c>
    </row>
    <row r="120" spans="2:14" x14ac:dyDescent="0.3">
      <c r="B120" s="4">
        <v>1</v>
      </c>
      <c r="C120" s="5" t="s">
        <v>211</v>
      </c>
      <c r="D120" s="42" t="s">
        <v>212</v>
      </c>
      <c r="E120" s="43">
        <v>0.36499999999999999</v>
      </c>
      <c r="F120" s="5">
        <f t="shared" si="6"/>
        <v>2.3505924781040698E-2</v>
      </c>
      <c r="G120" s="53">
        <f t="shared" si="7"/>
        <v>1563.1294148376974</v>
      </c>
      <c r="I120" s="4"/>
      <c r="J120" s="5"/>
      <c r="K120" s="42" t="s">
        <v>48</v>
      </c>
      <c r="L120" s="66">
        <f>SUM(L111:L119)</f>
        <v>0.20100000000000001</v>
      </c>
      <c r="M120" s="5"/>
      <c r="N120" s="53"/>
    </row>
    <row r="121" spans="2:14" x14ac:dyDescent="0.3">
      <c r="B121" s="4">
        <v>2</v>
      </c>
      <c r="C121" s="5" t="s">
        <v>213</v>
      </c>
      <c r="D121" s="42" t="s">
        <v>214</v>
      </c>
      <c r="E121" s="43">
        <v>0.221</v>
      </c>
      <c r="F121" s="5">
        <f t="shared" si="6"/>
        <v>1.4232354456465739E-2</v>
      </c>
      <c r="G121" s="53">
        <f t="shared" si="7"/>
        <v>946.44274158666065</v>
      </c>
      <c r="I121" s="4" t="s">
        <v>313</v>
      </c>
      <c r="J121" s="5"/>
      <c r="K121" s="5"/>
      <c r="L121" s="65"/>
      <c r="M121" s="5"/>
      <c r="N121" s="53"/>
    </row>
    <row r="122" spans="2:14" x14ac:dyDescent="0.3">
      <c r="B122" s="4">
        <v>3</v>
      </c>
      <c r="C122" s="5" t="s">
        <v>215</v>
      </c>
      <c r="D122" s="42" t="s">
        <v>214</v>
      </c>
      <c r="E122" s="43">
        <v>0.221</v>
      </c>
      <c r="F122" s="5">
        <f t="shared" si="6"/>
        <v>1.4232354456465739E-2</v>
      </c>
      <c r="G122" s="53">
        <f t="shared" si="7"/>
        <v>946.44274158666065</v>
      </c>
      <c r="I122" s="4">
        <v>1</v>
      </c>
      <c r="J122" s="5" t="s">
        <v>314</v>
      </c>
      <c r="K122" s="70">
        <v>0.66649999999999998</v>
      </c>
      <c r="L122" s="43">
        <v>1.865</v>
      </c>
      <c r="M122" s="5">
        <f t="shared" si="4"/>
        <v>9.7506143148428925E-2</v>
      </c>
      <c r="N122" s="53">
        <f t="shared" si="5"/>
        <v>5350.710098188164</v>
      </c>
    </row>
    <row r="123" spans="2:14" x14ac:dyDescent="0.3">
      <c r="B123" s="4">
        <v>5</v>
      </c>
      <c r="C123" s="5" t="s">
        <v>326</v>
      </c>
      <c r="D123" s="42" t="s">
        <v>216</v>
      </c>
      <c r="E123" s="43">
        <v>2.7E-2</v>
      </c>
      <c r="F123" s="5">
        <f t="shared" si="6"/>
        <v>1.7387944358578052E-3</v>
      </c>
      <c r="G123" s="53">
        <f t="shared" si="7"/>
        <v>115.62875123456941</v>
      </c>
      <c r="I123" s="4">
        <v>2</v>
      </c>
      <c r="J123" s="5" t="s">
        <v>158</v>
      </c>
      <c r="K123" s="42" t="s">
        <v>192</v>
      </c>
      <c r="L123" s="43">
        <v>0.93300000000000005</v>
      </c>
      <c r="M123" s="5">
        <f t="shared" si="4"/>
        <v>4.8779212631358815E-2</v>
      </c>
      <c r="N123" s="53">
        <f t="shared" si="5"/>
        <v>2676.7895558228188</v>
      </c>
    </row>
    <row r="124" spans="2:14" x14ac:dyDescent="0.3">
      <c r="B124" s="4">
        <v>6</v>
      </c>
      <c r="C124" s="5" t="s">
        <v>217</v>
      </c>
      <c r="D124" s="42" t="s">
        <v>218</v>
      </c>
      <c r="E124" s="43">
        <v>5.7000000000000002E-2</v>
      </c>
      <c r="F124" s="5">
        <f t="shared" si="6"/>
        <v>3.6707882534775891E-3</v>
      </c>
      <c r="G124" s="53">
        <f t="shared" si="7"/>
        <v>244.10514149520208</v>
      </c>
      <c r="I124" s="4"/>
      <c r="J124" s="5"/>
      <c r="K124" s="42" t="s">
        <v>193</v>
      </c>
      <c r="L124" s="66">
        <v>2.798</v>
      </c>
      <c r="M124" s="5"/>
      <c r="N124" s="53"/>
    </row>
    <row r="125" spans="2:14" x14ac:dyDescent="0.3">
      <c r="B125" s="4"/>
      <c r="C125" s="5"/>
      <c r="D125" s="42" t="s">
        <v>48</v>
      </c>
      <c r="E125" s="66">
        <v>0.89100000000000001</v>
      </c>
      <c r="F125" s="5"/>
      <c r="G125" s="53"/>
      <c r="I125" s="4" t="s">
        <v>315</v>
      </c>
      <c r="J125" s="5"/>
      <c r="K125" s="5"/>
      <c r="L125" s="65"/>
      <c r="M125" s="5"/>
      <c r="N125" s="53"/>
    </row>
    <row r="126" spans="2:14" x14ac:dyDescent="0.3">
      <c r="B126" s="68"/>
      <c r="C126" s="69"/>
      <c r="D126" s="5"/>
      <c r="E126" s="5"/>
      <c r="F126" s="5"/>
      <c r="G126" s="53"/>
      <c r="I126" s="4">
        <v>2</v>
      </c>
      <c r="J126" s="5" t="s">
        <v>316</v>
      </c>
      <c r="K126" s="42" t="s">
        <v>194</v>
      </c>
      <c r="L126" s="43">
        <v>0.19900000000000001</v>
      </c>
      <c r="M126" s="5">
        <f t="shared" si="4"/>
        <v>1.0404140743451666E-2</v>
      </c>
      <c r="N126" s="53">
        <f t="shared" si="5"/>
        <v>570.93367803723572</v>
      </c>
    </row>
    <row r="127" spans="2:14" x14ac:dyDescent="0.3">
      <c r="B127" s="4" t="s">
        <v>328</v>
      </c>
      <c r="C127" s="5"/>
      <c r="D127" s="42"/>
      <c r="E127" s="65"/>
      <c r="F127" s="5"/>
      <c r="G127" s="53"/>
      <c r="I127" s="4">
        <v>4</v>
      </c>
      <c r="J127" s="5" t="s">
        <v>317</v>
      </c>
      <c r="K127" s="42" t="s">
        <v>195</v>
      </c>
      <c r="L127" s="43">
        <v>1.036</v>
      </c>
      <c r="M127" s="5">
        <f t="shared" si="4"/>
        <v>5.4164270403095106E-2</v>
      </c>
      <c r="N127" s="53">
        <f t="shared" si="5"/>
        <v>2972.2979419425942</v>
      </c>
    </row>
    <row r="128" spans="2:14" x14ac:dyDescent="0.3">
      <c r="B128" s="4">
        <v>1</v>
      </c>
      <c r="C128" s="5" t="s">
        <v>327</v>
      </c>
      <c r="D128" s="42" t="s">
        <v>219</v>
      </c>
      <c r="E128" s="43">
        <v>0.246</v>
      </c>
      <c r="F128" s="5">
        <f t="shared" si="6"/>
        <v>1.5842349304482226E-2</v>
      </c>
      <c r="G128" s="53">
        <f t="shared" si="7"/>
        <v>1053.5064001371879</v>
      </c>
      <c r="I128" s="4">
        <v>5</v>
      </c>
      <c r="J128" s="5" t="s">
        <v>318</v>
      </c>
      <c r="K128" s="42" t="s">
        <v>196</v>
      </c>
      <c r="L128" s="43">
        <v>0.27900000000000003</v>
      </c>
      <c r="M128" s="5">
        <f t="shared" si="4"/>
        <v>1.4586709886547814E-2</v>
      </c>
      <c r="N128" s="53">
        <f t="shared" si="5"/>
        <v>800.45475463511946</v>
      </c>
    </row>
    <row r="129" spans="2:14" x14ac:dyDescent="0.3">
      <c r="B129" s="4">
        <v>2</v>
      </c>
      <c r="C129" s="5" t="s">
        <v>329</v>
      </c>
      <c r="D129" s="42" t="s">
        <v>220</v>
      </c>
      <c r="E129" s="43">
        <v>0.28799999999999998</v>
      </c>
      <c r="F129" s="5">
        <f t="shared" si="6"/>
        <v>1.8547140649149921E-2</v>
      </c>
      <c r="G129" s="53">
        <f t="shared" si="7"/>
        <v>1233.3733465020734</v>
      </c>
      <c r="I129" s="4">
        <v>7</v>
      </c>
      <c r="J129" s="5" t="s">
        <v>188</v>
      </c>
      <c r="K129" s="42" t="s">
        <v>197</v>
      </c>
      <c r="L129" s="43">
        <v>0.32700000000000001</v>
      </c>
      <c r="M129" s="5">
        <f t="shared" si="4"/>
        <v>1.7096251372405502E-2</v>
      </c>
      <c r="N129" s="53">
        <f t="shared" si="5"/>
        <v>938.16740059384972</v>
      </c>
    </row>
    <row r="130" spans="2:14" x14ac:dyDescent="0.3">
      <c r="B130" s="4">
        <v>3</v>
      </c>
      <c r="C130" s="5" t="s">
        <v>221</v>
      </c>
      <c r="D130" s="42" t="s">
        <v>224</v>
      </c>
      <c r="E130" s="43">
        <v>9.5000000000000001E-2</v>
      </c>
      <c r="F130" s="5">
        <f t="shared" si="6"/>
        <v>6.1179804224626476E-3</v>
      </c>
      <c r="G130" s="53">
        <f t="shared" si="7"/>
        <v>406.84190249200344</v>
      </c>
      <c r="I130" s="4">
        <v>8</v>
      </c>
      <c r="J130" s="5" t="s">
        <v>189</v>
      </c>
      <c r="K130" s="42" t="s">
        <v>198</v>
      </c>
      <c r="L130" s="43">
        <v>3.5999999999999997E-2</v>
      </c>
      <c r="M130" s="5">
        <f t="shared" si="4"/>
        <v>1.882156114393266E-3</v>
      </c>
      <c r="N130" s="53">
        <f t="shared" si="5"/>
        <v>103.28448446904765</v>
      </c>
    </row>
    <row r="131" spans="2:14" x14ac:dyDescent="0.3">
      <c r="B131" s="4">
        <v>5</v>
      </c>
      <c r="C131" s="5" t="s">
        <v>222</v>
      </c>
      <c r="D131" s="42" t="s">
        <v>225</v>
      </c>
      <c r="E131" s="43">
        <v>1.4999999999999999E-2</v>
      </c>
      <c r="F131" s="5">
        <f t="shared" si="6"/>
        <v>9.6599690880989171E-4</v>
      </c>
      <c r="G131" s="53">
        <f t="shared" si="7"/>
        <v>64.238195130316328</v>
      </c>
      <c r="I131" s="4">
        <v>9</v>
      </c>
      <c r="J131" s="5" t="s">
        <v>319</v>
      </c>
      <c r="K131" s="42" t="s">
        <v>199</v>
      </c>
      <c r="L131" s="43">
        <v>0.128</v>
      </c>
      <c r="M131" s="5">
        <f t="shared" si="4"/>
        <v>6.6921106289538354E-3</v>
      </c>
      <c r="N131" s="53">
        <f t="shared" si="5"/>
        <v>367.23372255661394</v>
      </c>
    </row>
    <row r="132" spans="2:14" x14ac:dyDescent="0.3">
      <c r="B132" s="4">
        <v>6</v>
      </c>
      <c r="C132" s="5" t="s">
        <v>223</v>
      </c>
      <c r="D132" s="42" t="s">
        <v>226</v>
      </c>
      <c r="E132" s="43">
        <v>0.22</v>
      </c>
      <c r="F132" s="5">
        <f t="shared" si="6"/>
        <v>1.416795466254508E-2</v>
      </c>
      <c r="G132" s="53">
        <f t="shared" si="7"/>
        <v>942.16019524463957</v>
      </c>
      <c r="I132" s="4">
        <v>10</v>
      </c>
      <c r="J132" s="5" t="s">
        <v>190</v>
      </c>
      <c r="K132" s="42" t="s">
        <v>75</v>
      </c>
      <c r="L132" s="43">
        <v>0.22600000000000001</v>
      </c>
      <c r="M132" s="5">
        <f t="shared" si="4"/>
        <v>1.1815757829246615E-2</v>
      </c>
      <c r="N132" s="53">
        <f t="shared" si="5"/>
        <v>648.39704138902141</v>
      </c>
    </row>
    <row r="133" spans="2:14" x14ac:dyDescent="0.3">
      <c r="B133" s="4"/>
      <c r="C133" s="5"/>
      <c r="D133" s="42" t="s">
        <v>48</v>
      </c>
      <c r="E133" s="66">
        <v>0.86399999999999999</v>
      </c>
      <c r="F133" s="5"/>
      <c r="G133" s="53"/>
      <c r="I133" s="4">
        <v>11</v>
      </c>
      <c r="J133" s="5" t="s">
        <v>320</v>
      </c>
      <c r="K133" s="42" t="s">
        <v>200</v>
      </c>
      <c r="L133" s="43">
        <v>0.10100000000000001</v>
      </c>
      <c r="M133" s="5">
        <f t="shared" si="4"/>
        <v>5.2804935431588857E-3</v>
      </c>
      <c r="N133" s="53">
        <f t="shared" si="5"/>
        <v>289.7703592048282</v>
      </c>
    </row>
    <row r="134" spans="2:14" x14ac:dyDescent="0.3">
      <c r="B134" s="68"/>
      <c r="C134" s="69"/>
      <c r="D134" s="5"/>
      <c r="E134" s="5"/>
      <c r="F134" s="5"/>
      <c r="G134" s="53"/>
      <c r="I134" s="4">
        <v>14</v>
      </c>
      <c r="J134" s="5" t="s">
        <v>191</v>
      </c>
      <c r="K134" s="70">
        <v>3.0700000000000002E-2</v>
      </c>
      <c r="L134" s="43">
        <v>0.104</v>
      </c>
      <c r="M134" s="5">
        <f t="shared" si="4"/>
        <v>5.4373398860249906E-3</v>
      </c>
      <c r="N134" s="53">
        <f t="shared" si="5"/>
        <v>298.37739957724875</v>
      </c>
    </row>
    <row r="135" spans="2:14" x14ac:dyDescent="0.3">
      <c r="B135" s="4" t="s">
        <v>330</v>
      </c>
      <c r="C135" s="5"/>
      <c r="D135" s="5"/>
      <c r="E135" s="65"/>
      <c r="F135" s="5"/>
      <c r="G135" s="53"/>
      <c r="I135" s="4">
        <v>16</v>
      </c>
      <c r="J135" s="5" t="s">
        <v>318</v>
      </c>
      <c r="K135" s="42" t="s">
        <v>201</v>
      </c>
      <c r="L135" s="43">
        <v>0.187</v>
      </c>
      <c r="M135" s="5">
        <f t="shared" si="4"/>
        <v>9.7767553719872429E-3</v>
      </c>
      <c r="N135" s="53">
        <f t="shared" si="5"/>
        <v>536.50551654755316</v>
      </c>
    </row>
    <row r="136" spans="2:14" x14ac:dyDescent="0.3">
      <c r="B136" s="4">
        <v>6</v>
      </c>
      <c r="C136" s="5" t="s">
        <v>227</v>
      </c>
      <c r="D136" s="42" t="s">
        <v>48</v>
      </c>
      <c r="E136" s="43">
        <v>2.4E-2</v>
      </c>
      <c r="F136" s="5">
        <f t="shared" si="6"/>
        <v>1.5455950540958269E-3</v>
      </c>
      <c r="G136" s="53">
        <f t="shared" si="7"/>
        <v>102.78111220850613</v>
      </c>
      <c r="I136" s="4">
        <v>18</v>
      </c>
      <c r="J136" s="5" t="s">
        <v>305</v>
      </c>
      <c r="K136" s="42" t="s">
        <v>202</v>
      </c>
      <c r="L136" s="43">
        <v>0.76900000000000002</v>
      </c>
      <c r="M136" s="5">
        <f t="shared" si="4"/>
        <v>4.0204945888011712E-2</v>
      </c>
      <c r="N136" s="53">
        <f t="shared" si="5"/>
        <v>2206.2713487971569</v>
      </c>
    </row>
    <row r="137" spans="2:14" x14ac:dyDescent="0.3">
      <c r="B137" s="4"/>
      <c r="C137" s="5"/>
      <c r="D137" s="42" t="s">
        <v>48</v>
      </c>
      <c r="E137" s="66">
        <v>2.4E-2</v>
      </c>
      <c r="F137" s="5"/>
      <c r="G137" s="53"/>
      <c r="I137" s="4"/>
      <c r="J137" s="5"/>
      <c r="K137" s="42" t="s">
        <v>193</v>
      </c>
      <c r="L137" s="66">
        <f>SUM(L126:L136)</f>
        <v>3.3920000000000003</v>
      </c>
      <c r="M137" s="5"/>
      <c r="N137" s="53"/>
    </row>
    <row r="138" spans="2:14" x14ac:dyDescent="0.3">
      <c r="B138" s="68"/>
      <c r="C138" s="69"/>
      <c r="D138" s="5"/>
      <c r="E138" s="5"/>
      <c r="F138" s="5"/>
      <c r="G138" s="53"/>
      <c r="I138" s="4" t="s">
        <v>323</v>
      </c>
      <c r="J138" s="5"/>
      <c r="K138" s="5"/>
      <c r="L138" s="43"/>
      <c r="M138" s="5"/>
      <c r="N138" s="53"/>
    </row>
    <row r="139" spans="2:14" x14ac:dyDescent="0.3">
      <c r="B139" s="4" t="s">
        <v>331</v>
      </c>
      <c r="C139" s="5"/>
      <c r="D139" s="5"/>
      <c r="E139" s="65"/>
      <c r="F139" s="5"/>
      <c r="G139" s="53"/>
      <c r="I139" s="4">
        <v>1</v>
      </c>
      <c r="J139" s="5" t="s">
        <v>203</v>
      </c>
      <c r="K139" s="42" t="s">
        <v>204</v>
      </c>
      <c r="L139" s="43">
        <v>1.1359999999999999</v>
      </c>
      <c r="M139" s="5">
        <f t="shared" si="4"/>
        <v>5.9392481831965285E-2</v>
      </c>
      <c r="N139" s="53">
        <f t="shared" si="5"/>
        <v>3259.1992876899485</v>
      </c>
    </row>
    <row r="140" spans="2:14" x14ac:dyDescent="0.3">
      <c r="B140" s="4">
        <v>1</v>
      </c>
      <c r="C140" s="5" t="s">
        <v>228</v>
      </c>
      <c r="D140" s="42" t="s">
        <v>229</v>
      </c>
      <c r="E140" s="43">
        <v>0.27700000000000002</v>
      </c>
      <c r="F140" s="5">
        <f t="shared" si="6"/>
        <v>1.7838742916022669E-2</v>
      </c>
      <c r="G140" s="53">
        <f t="shared" si="7"/>
        <v>1186.2653367398416</v>
      </c>
      <c r="I140" s="4">
        <v>2</v>
      </c>
      <c r="J140" s="5" t="s">
        <v>205</v>
      </c>
      <c r="K140" s="42" t="s">
        <v>204</v>
      </c>
      <c r="L140" s="43">
        <v>1.1359999999999999</v>
      </c>
      <c r="M140" s="5">
        <f t="shared" si="4"/>
        <v>5.9392481831965285E-2</v>
      </c>
      <c r="N140" s="53">
        <f t="shared" si="5"/>
        <v>3259.1992876899485</v>
      </c>
    </row>
    <row r="141" spans="2:14" x14ac:dyDescent="0.3">
      <c r="B141" s="4">
        <v>2</v>
      </c>
      <c r="C141" s="5" t="s">
        <v>333</v>
      </c>
      <c r="D141" s="42" t="s">
        <v>230</v>
      </c>
      <c r="E141" s="43">
        <v>0.13900000000000001</v>
      </c>
      <c r="F141" s="5">
        <f t="shared" si="6"/>
        <v>8.9515713549716651E-3</v>
      </c>
      <c r="G141" s="53">
        <f t="shared" si="7"/>
        <v>595.27394154093145</v>
      </c>
      <c r="I141" s="4">
        <v>3</v>
      </c>
      <c r="J141" s="5" t="s">
        <v>206</v>
      </c>
      <c r="K141" s="42" t="s">
        <v>207</v>
      </c>
      <c r="L141" s="43">
        <v>1.054</v>
      </c>
      <c r="M141" s="5">
        <f t="shared" si="4"/>
        <v>5.5105348460291741E-2</v>
      </c>
      <c r="N141" s="53">
        <f t="shared" si="5"/>
        <v>3023.9401841771178</v>
      </c>
    </row>
    <row r="142" spans="2:14" x14ac:dyDescent="0.3">
      <c r="B142" s="4">
        <v>3</v>
      </c>
      <c r="C142" s="5" t="s">
        <v>334</v>
      </c>
      <c r="D142" s="42" t="s">
        <v>230</v>
      </c>
      <c r="E142" s="43">
        <v>0.13900000000000001</v>
      </c>
      <c r="F142" s="5">
        <f t="shared" si="6"/>
        <v>8.9515713549716651E-3</v>
      </c>
      <c r="G142" s="53">
        <f t="shared" si="7"/>
        <v>595.27394154093145</v>
      </c>
      <c r="I142" s="4">
        <v>4</v>
      </c>
      <c r="J142" s="5" t="s">
        <v>322</v>
      </c>
      <c r="K142" s="42" t="s">
        <v>207</v>
      </c>
      <c r="L142" s="43">
        <v>1.054</v>
      </c>
      <c r="M142" s="5">
        <f t="shared" si="4"/>
        <v>5.5105348460291741E-2</v>
      </c>
      <c r="N142" s="53">
        <f t="shared" si="5"/>
        <v>3023.9401841771178</v>
      </c>
    </row>
    <row r="143" spans="2:14" x14ac:dyDescent="0.3">
      <c r="B143" s="4">
        <v>4</v>
      </c>
      <c r="C143" s="5" t="s">
        <v>262</v>
      </c>
      <c r="D143" s="42" t="s">
        <v>230</v>
      </c>
      <c r="E143" s="43">
        <v>0.13900000000000001</v>
      </c>
      <c r="F143" s="5">
        <f t="shared" si="6"/>
        <v>8.9515713549716651E-3</v>
      </c>
      <c r="G143" s="53">
        <f t="shared" si="7"/>
        <v>595.27394154093145</v>
      </c>
      <c r="I143" s="4">
        <v>5</v>
      </c>
      <c r="J143" s="5" t="s">
        <v>321</v>
      </c>
      <c r="K143" s="42" t="s">
        <v>209</v>
      </c>
      <c r="L143" s="43">
        <v>8.1000000000000003E-2</v>
      </c>
      <c r="M143" s="5">
        <f t="shared" si="4"/>
        <v>4.2348512573848491E-3</v>
      </c>
      <c r="N143" s="53">
        <f t="shared" si="5"/>
        <v>232.39009005535726</v>
      </c>
    </row>
    <row r="144" spans="2:14" x14ac:dyDescent="0.3">
      <c r="B144" s="4">
        <v>5</v>
      </c>
      <c r="C144" s="5" t="s">
        <v>335</v>
      </c>
      <c r="D144" s="42" t="s">
        <v>230</v>
      </c>
      <c r="E144" s="43">
        <v>0.13900000000000001</v>
      </c>
      <c r="F144" s="5">
        <f t="shared" si="6"/>
        <v>8.9515713549716651E-3</v>
      </c>
      <c r="G144" s="53">
        <f t="shared" si="7"/>
        <v>595.27394154093145</v>
      </c>
      <c r="I144" s="4"/>
      <c r="J144" s="5"/>
      <c r="K144" s="42" t="s">
        <v>48</v>
      </c>
      <c r="L144" s="66">
        <v>4.4610000000000003</v>
      </c>
      <c r="M144" s="5"/>
      <c r="N144" s="53"/>
    </row>
    <row r="145" spans="2:14" x14ac:dyDescent="0.3">
      <c r="B145" s="4">
        <v>6</v>
      </c>
      <c r="C145" s="5" t="s">
        <v>231</v>
      </c>
      <c r="D145" s="42" t="s">
        <v>230</v>
      </c>
      <c r="E145" s="43">
        <v>0.13900000000000001</v>
      </c>
      <c r="F145" s="5">
        <f t="shared" si="6"/>
        <v>8.9515713549716651E-3</v>
      </c>
      <c r="G145" s="53">
        <f t="shared" si="7"/>
        <v>595.27394154093145</v>
      </c>
      <c r="I145" s="4"/>
      <c r="J145" s="5"/>
      <c r="K145" s="5"/>
      <c r="L145" s="5"/>
      <c r="M145" s="5"/>
      <c r="N145" s="53"/>
    </row>
    <row r="146" spans="2:14" x14ac:dyDescent="0.3">
      <c r="B146" s="4">
        <v>7</v>
      </c>
      <c r="C146" s="5" t="s">
        <v>232</v>
      </c>
      <c r="D146" s="42" t="s">
        <v>230</v>
      </c>
      <c r="E146" s="43">
        <v>0.13900000000000001</v>
      </c>
      <c r="F146" s="5">
        <f t="shared" si="6"/>
        <v>8.9515713549716651E-3</v>
      </c>
      <c r="G146" s="53">
        <f t="shared" si="7"/>
        <v>595.27394154093145</v>
      </c>
      <c r="I146" s="4"/>
      <c r="J146" s="5"/>
      <c r="K146" s="5"/>
      <c r="L146" s="39">
        <f>L144+L137+L124+L120+L108+L101+L91+L84+L79+L73+L42</f>
        <v>19.126999999999999</v>
      </c>
      <c r="M146" s="40">
        <f>SUM(M31:M143)</f>
        <v>1</v>
      </c>
      <c r="N146" s="71">
        <f t="shared" si="5"/>
        <v>54875.620401096516</v>
      </c>
    </row>
    <row r="147" spans="2:14" ht="15" thickBot="1" x14ac:dyDescent="0.35">
      <c r="B147" s="4"/>
      <c r="C147" s="5"/>
      <c r="D147" s="42" t="s">
        <v>48</v>
      </c>
      <c r="E147" s="66">
        <v>1.111</v>
      </c>
      <c r="F147" s="5"/>
      <c r="G147" s="53"/>
      <c r="I147" s="76"/>
      <c r="J147" s="8"/>
      <c r="K147" s="8"/>
      <c r="L147" s="8"/>
      <c r="M147" s="8"/>
      <c r="N147" s="25"/>
    </row>
    <row r="148" spans="2:14" x14ac:dyDescent="0.3">
      <c r="B148" s="68"/>
      <c r="C148" s="69"/>
      <c r="D148" s="5"/>
      <c r="E148" s="5"/>
      <c r="F148" s="5"/>
      <c r="G148" s="53"/>
    </row>
    <row r="149" spans="2:14" x14ac:dyDescent="0.3">
      <c r="B149" s="4" t="s">
        <v>332</v>
      </c>
      <c r="C149" s="5"/>
      <c r="D149" s="5"/>
      <c r="E149" s="65"/>
      <c r="F149" s="5"/>
      <c r="G149" s="53"/>
    </row>
    <row r="150" spans="2:14" x14ac:dyDescent="0.3">
      <c r="B150" s="49">
        <v>1</v>
      </c>
      <c r="C150" s="57" t="s">
        <v>250</v>
      </c>
      <c r="D150" s="64">
        <v>0.57350000000000001</v>
      </c>
      <c r="E150" s="59">
        <v>0.23799999999999999</v>
      </c>
      <c r="F150" s="5">
        <f t="shared" si="6"/>
        <v>1.5327150953116949E-2</v>
      </c>
      <c r="G150" s="53">
        <f t="shared" si="7"/>
        <v>1019.2460294010191</v>
      </c>
    </row>
    <row r="151" spans="2:14" x14ac:dyDescent="0.3">
      <c r="B151" s="49">
        <v>2</v>
      </c>
      <c r="C151" s="57" t="s">
        <v>337</v>
      </c>
      <c r="D151" s="64">
        <v>0.40960000000000002</v>
      </c>
      <c r="E151" s="59">
        <v>0.17</v>
      </c>
      <c r="F151" s="5">
        <f t="shared" si="6"/>
        <v>1.0947964966512107E-2</v>
      </c>
      <c r="G151" s="53">
        <f t="shared" si="7"/>
        <v>728.03287814358509</v>
      </c>
    </row>
    <row r="152" spans="2:14" x14ac:dyDescent="0.3">
      <c r="B152" s="49">
        <v>3</v>
      </c>
      <c r="C152" s="57" t="s">
        <v>338</v>
      </c>
      <c r="D152" s="64">
        <v>7.1999999999999998E-3</v>
      </c>
      <c r="E152" s="59">
        <v>3.0000000000000001E-3</v>
      </c>
      <c r="F152" s="5">
        <f t="shared" si="6"/>
        <v>1.9319938176197836E-4</v>
      </c>
      <c r="G152" s="53">
        <f t="shared" si="7"/>
        <v>12.847639026063266</v>
      </c>
    </row>
    <row r="153" spans="2:14" x14ac:dyDescent="0.3">
      <c r="B153" s="49">
        <v>4</v>
      </c>
      <c r="C153" s="57" t="s">
        <v>339</v>
      </c>
      <c r="D153" s="64">
        <v>9.5999999999999992E-3</v>
      </c>
      <c r="E153" s="59">
        <v>4.0000000000000001E-3</v>
      </c>
      <c r="F153" s="5">
        <f t="shared" si="6"/>
        <v>2.5759917568263783E-4</v>
      </c>
      <c r="G153" s="53">
        <f t="shared" si="7"/>
        <v>17.130185368084359</v>
      </c>
    </row>
    <row r="154" spans="2:14" x14ac:dyDescent="0.3">
      <c r="B154" s="49">
        <v>6</v>
      </c>
      <c r="C154" s="57" t="s">
        <v>340</v>
      </c>
      <c r="D154" s="51"/>
      <c r="E154" s="55"/>
      <c r="F154" s="5"/>
      <c r="G154" s="53"/>
    </row>
    <row r="155" spans="2:14" x14ac:dyDescent="0.3">
      <c r="B155" s="49"/>
      <c r="C155" s="50"/>
      <c r="D155" s="64">
        <v>1</v>
      </c>
      <c r="E155" s="61">
        <f>SUM(E150:E153)</f>
        <v>0.41500000000000004</v>
      </c>
      <c r="F155" s="5"/>
      <c r="G155" s="53"/>
    </row>
    <row r="156" spans="2:14" x14ac:dyDescent="0.3">
      <c r="B156" s="68"/>
      <c r="C156" s="69"/>
      <c r="D156" s="5"/>
      <c r="E156" s="5"/>
      <c r="F156" s="5"/>
      <c r="G156" s="53"/>
    </row>
    <row r="157" spans="2:14" x14ac:dyDescent="0.3">
      <c r="B157" s="4" t="s">
        <v>341</v>
      </c>
      <c r="C157" s="5"/>
      <c r="D157" s="5"/>
      <c r="E157" s="65"/>
      <c r="F157" s="5"/>
      <c r="G157" s="53"/>
    </row>
    <row r="158" spans="2:14" x14ac:dyDescent="0.3">
      <c r="B158" s="4">
        <v>1</v>
      </c>
      <c r="C158" s="5" t="s">
        <v>233</v>
      </c>
      <c r="D158" s="70">
        <v>0.17829999999999999</v>
      </c>
      <c r="E158" s="43">
        <v>7.3999999999999996E-2</v>
      </c>
      <c r="F158" s="5">
        <f t="shared" si="6"/>
        <v>4.7655847501287991E-3</v>
      </c>
      <c r="G158" s="53">
        <f t="shared" si="7"/>
        <v>316.90842930956057</v>
      </c>
    </row>
    <row r="159" spans="2:14" x14ac:dyDescent="0.3">
      <c r="B159" s="4">
        <v>2</v>
      </c>
      <c r="C159" s="5" t="s">
        <v>342</v>
      </c>
      <c r="D159" s="42" t="s">
        <v>234</v>
      </c>
      <c r="E159" s="43">
        <v>4.5999999999999999E-2</v>
      </c>
      <c r="F159" s="5">
        <f t="shared" si="6"/>
        <v>2.9623905203503349E-3</v>
      </c>
      <c r="G159" s="53">
        <f t="shared" si="7"/>
        <v>196.9971317329701</v>
      </c>
    </row>
    <row r="160" spans="2:14" x14ac:dyDescent="0.3">
      <c r="B160" s="4">
        <v>4</v>
      </c>
      <c r="C160" s="5" t="s">
        <v>343</v>
      </c>
      <c r="D160" s="42" t="s">
        <v>235</v>
      </c>
      <c r="E160" s="43">
        <v>0.10100000000000001</v>
      </c>
      <c r="F160" s="5">
        <f t="shared" ref="F160:F202" si="8">E160/$C$14</f>
        <v>6.5043791859866048E-3</v>
      </c>
      <c r="G160" s="53">
        <f t="shared" ref="G160:G202" si="9">$C$17*F160</f>
        <v>432.53718054412997</v>
      </c>
    </row>
    <row r="161" spans="2:7" x14ac:dyDescent="0.3">
      <c r="B161" s="4">
        <v>5</v>
      </c>
      <c r="C161" s="5" t="s">
        <v>344</v>
      </c>
      <c r="D161" s="42" t="s">
        <v>236</v>
      </c>
      <c r="E161" s="43">
        <v>3.4000000000000002E-2</v>
      </c>
      <c r="F161" s="5">
        <f t="shared" si="8"/>
        <v>2.1895929933024214E-3</v>
      </c>
      <c r="G161" s="53">
        <f t="shared" si="9"/>
        <v>145.60657562871702</v>
      </c>
    </row>
    <row r="162" spans="2:7" x14ac:dyDescent="0.3">
      <c r="B162" s="4">
        <v>6</v>
      </c>
      <c r="C162" s="5" t="s">
        <v>237</v>
      </c>
      <c r="D162" s="42" t="s">
        <v>238</v>
      </c>
      <c r="E162" s="43">
        <v>7.0999999999999994E-2</v>
      </c>
      <c r="F162" s="5">
        <f t="shared" si="8"/>
        <v>4.5723853683668205E-3</v>
      </c>
      <c r="G162" s="53">
        <f t="shared" si="9"/>
        <v>304.06079028349728</v>
      </c>
    </row>
    <row r="163" spans="2:7" x14ac:dyDescent="0.3">
      <c r="B163" s="4">
        <v>9</v>
      </c>
      <c r="C163" s="5" t="s">
        <v>239</v>
      </c>
      <c r="D163" s="42" t="s">
        <v>240</v>
      </c>
      <c r="E163" s="43">
        <v>2.8000000000000001E-2</v>
      </c>
      <c r="F163" s="5">
        <f t="shared" si="8"/>
        <v>1.8031942297784646E-3</v>
      </c>
      <c r="G163" s="53">
        <f t="shared" si="9"/>
        <v>119.91129757659048</v>
      </c>
    </row>
    <row r="164" spans="2:7" x14ac:dyDescent="0.3">
      <c r="B164" s="4">
        <v>13</v>
      </c>
      <c r="C164" s="5" t="s">
        <v>44</v>
      </c>
      <c r="D164" s="42" t="s">
        <v>241</v>
      </c>
      <c r="E164" s="43">
        <v>2.4E-2</v>
      </c>
      <c r="F164" s="5">
        <f t="shared" si="8"/>
        <v>1.5455950540958269E-3</v>
      </c>
      <c r="G164" s="53">
        <f t="shared" si="9"/>
        <v>102.78111220850613</v>
      </c>
    </row>
    <row r="165" spans="2:7" x14ac:dyDescent="0.3">
      <c r="B165" s="4">
        <v>15</v>
      </c>
      <c r="C165" s="5" t="s">
        <v>242</v>
      </c>
      <c r="D165" s="42" t="s">
        <v>243</v>
      </c>
      <c r="E165" s="43">
        <v>2.3E-2</v>
      </c>
      <c r="F165" s="5">
        <f t="shared" si="8"/>
        <v>1.4811952601751675E-3</v>
      </c>
      <c r="G165" s="53">
        <f t="shared" si="9"/>
        <v>98.498565866485052</v>
      </c>
    </row>
    <row r="166" spans="2:7" x14ac:dyDescent="0.3">
      <c r="B166" s="4">
        <v>16</v>
      </c>
      <c r="C166" s="5" t="s">
        <v>244</v>
      </c>
      <c r="D166" s="42" t="s">
        <v>245</v>
      </c>
      <c r="E166" s="43">
        <v>6.0000000000000001E-3</v>
      </c>
      <c r="F166" s="5">
        <f t="shared" si="8"/>
        <v>3.8639876352395672E-4</v>
      </c>
      <c r="G166" s="53">
        <f t="shared" si="9"/>
        <v>25.695278052126532</v>
      </c>
    </row>
    <row r="167" spans="2:7" x14ac:dyDescent="0.3">
      <c r="B167" s="4">
        <v>28</v>
      </c>
      <c r="C167" s="5" t="s">
        <v>246</v>
      </c>
      <c r="D167" s="42" t="s">
        <v>86</v>
      </c>
      <c r="E167" s="43">
        <v>8.0000000000000002E-3</v>
      </c>
      <c r="F167" s="5">
        <f t="shared" si="8"/>
        <v>5.1519835136527566E-4</v>
      </c>
      <c r="G167" s="53">
        <f t="shared" si="9"/>
        <v>34.260370736168717</v>
      </c>
    </row>
    <row r="168" spans="2:7" x14ac:dyDescent="0.3">
      <c r="B168" s="4"/>
      <c r="C168" s="5"/>
      <c r="D168" s="42" t="s">
        <v>247</v>
      </c>
      <c r="E168" s="66">
        <v>0.41499999999999998</v>
      </c>
      <c r="F168" s="5"/>
      <c r="G168" s="53"/>
    </row>
    <row r="169" spans="2:7" x14ac:dyDescent="0.3">
      <c r="B169" s="68"/>
      <c r="C169" s="69"/>
      <c r="D169" s="5"/>
      <c r="E169" s="5"/>
      <c r="F169" s="5"/>
      <c r="G169" s="53"/>
    </row>
    <row r="170" spans="2:7" x14ac:dyDescent="0.3">
      <c r="B170" s="4" t="s">
        <v>345</v>
      </c>
      <c r="C170" s="5"/>
      <c r="D170" s="5"/>
      <c r="E170" s="65"/>
      <c r="F170" s="5"/>
      <c r="G170" s="53"/>
    </row>
    <row r="171" spans="2:7" x14ac:dyDescent="0.3">
      <c r="B171" s="4">
        <v>1</v>
      </c>
      <c r="C171" s="5" t="s">
        <v>346</v>
      </c>
      <c r="D171" s="42" t="s">
        <v>248</v>
      </c>
      <c r="E171" s="43">
        <v>0.157</v>
      </c>
      <c r="F171" s="5">
        <f t="shared" si="8"/>
        <v>1.0110767645543533E-2</v>
      </c>
      <c r="G171" s="53">
        <f t="shared" si="9"/>
        <v>672.35977569731085</v>
      </c>
    </row>
    <row r="172" spans="2:7" x14ac:dyDescent="0.3">
      <c r="B172" s="4">
        <v>2</v>
      </c>
      <c r="C172" s="5" t="s">
        <v>347</v>
      </c>
      <c r="D172" s="42" t="s">
        <v>249</v>
      </c>
      <c r="E172" s="43">
        <v>0.20799999999999999</v>
      </c>
      <c r="F172" s="5">
        <f t="shared" si="8"/>
        <v>1.3395157135497165E-2</v>
      </c>
      <c r="G172" s="53">
        <f t="shared" si="9"/>
        <v>890.7696391403864</v>
      </c>
    </row>
    <row r="173" spans="2:7" x14ac:dyDescent="0.3">
      <c r="B173" s="4">
        <v>3</v>
      </c>
      <c r="C173" s="5" t="s">
        <v>250</v>
      </c>
      <c r="D173" s="42" t="s">
        <v>251</v>
      </c>
      <c r="E173" s="43">
        <v>0.05</v>
      </c>
      <c r="F173" s="5">
        <f t="shared" si="8"/>
        <v>3.2199896960329729E-3</v>
      </c>
      <c r="G173" s="53">
        <f t="shared" si="9"/>
        <v>214.12731710105447</v>
      </c>
    </row>
    <row r="174" spans="2:7" x14ac:dyDescent="0.3">
      <c r="B174" s="4"/>
      <c r="C174" s="5"/>
      <c r="D174" s="67">
        <v>1</v>
      </c>
      <c r="E174" s="66">
        <v>0.41499999999999998</v>
      </c>
      <c r="F174" s="5"/>
      <c r="G174" s="53"/>
    </row>
    <row r="175" spans="2:7" x14ac:dyDescent="0.3">
      <c r="B175" s="68"/>
      <c r="C175" s="69"/>
      <c r="D175" s="5"/>
      <c r="E175" s="5"/>
      <c r="F175" s="5"/>
      <c r="G175" s="53"/>
    </row>
    <row r="176" spans="2:7" x14ac:dyDescent="0.3">
      <c r="B176" s="4" t="s">
        <v>348</v>
      </c>
      <c r="C176" s="5"/>
      <c r="D176" s="5"/>
      <c r="E176" s="65"/>
      <c r="F176" s="5"/>
      <c r="G176" s="53"/>
    </row>
    <row r="177" spans="2:7" x14ac:dyDescent="0.3">
      <c r="B177" s="4">
        <v>1</v>
      </c>
      <c r="C177" s="5" t="s">
        <v>252</v>
      </c>
      <c r="D177" s="42" t="s">
        <v>253</v>
      </c>
      <c r="E177" s="43">
        <v>0.20799999999999999</v>
      </c>
      <c r="F177" s="5">
        <f t="shared" si="8"/>
        <v>1.3395157135497165E-2</v>
      </c>
      <c r="G177" s="53">
        <f t="shared" si="9"/>
        <v>890.7696391403864</v>
      </c>
    </row>
    <row r="178" spans="2:7" x14ac:dyDescent="0.3">
      <c r="B178" s="4">
        <v>2</v>
      </c>
      <c r="C178" s="5" t="s">
        <v>254</v>
      </c>
      <c r="D178" s="42" t="s">
        <v>255</v>
      </c>
      <c r="E178" s="43">
        <v>0.13800000000000001</v>
      </c>
      <c r="F178" s="5">
        <f t="shared" si="8"/>
        <v>8.8871715610510053E-3</v>
      </c>
      <c r="G178" s="53">
        <f t="shared" si="9"/>
        <v>590.99139519891037</v>
      </c>
    </row>
    <row r="179" spans="2:7" x14ac:dyDescent="0.3">
      <c r="B179" s="4">
        <v>3</v>
      </c>
      <c r="C179" s="5" t="s">
        <v>349</v>
      </c>
      <c r="D179" s="42" t="s">
        <v>256</v>
      </c>
      <c r="E179" s="43">
        <v>6.9000000000000006E-2</v>
      </c>
      <c r="F179" s="5">
        <f t="shared" si="8"/>
        <v>4.4435857805255026E-3</v>
      </c>
      <c r="G179" s="53">
        <f t="shared" si="9"/>
        <v>295.49569759945518</v>
      </c>
    </row>
    <row r="180" spans="2:7" x14ac:dyDescent="0.3">
      <c r="B180" s="4"/>
      <c r="C180" s="5"/>
      <c r="D180" s="42" t="s">
        <v>247</v>
      </c>
      <c r="E180" s="66">
        <v>0.41499999999999998</v>
      </c>
      <c r="F180" s="5"/>
      <c r="G180" s="53"/>
    </row>
    <row r="181" spans="2:7" x14ac:dyDescent="0.3">
      <c r="B181" s="68"/>
      <c r="C181" s="69"/>
      <c r="D181" s="5"/>
      <c r="E181" s="5"/>
      <c r="F181" s="5"/>
      <c r="G181" s="53"/>
    </row>
    <row r="182" spans="2:7" x14ac:dyDescent="0.3">
      <c r="B182" s="4" t="s">
        <v>350</v>
      </c>
      <c r="C182" s="5"/>
      <c r="D182" s="5"/>
      <c r="E182" s="65"/>
      <c r="F182" s="5"/>
      <c r="G182" s="53"/>
    </row>
    <row r="183" spans="2:7" x14ac:dyDescent="0.3">
      <c r="B183" s="49">
        <v>1</v>
      </c>
      <c r="C183" s="57" t="s">
        <v>250</v>
      </c>
      <c r="D183" s="58" t="s">
        <v>351</v>
      </c>
      <c r="E183" s="52">
        <v>0.127</v>
      </c>
      <c r="F183" s="5">
        <f t="shared" si="8"/>
        <v>8.1787738279237507E-3</v>
      </c>
      <c r="G183" s="53">
        <f t="shared" si="9"/>
        <v>543.88338543667828</v>
      </c>
    </row>
    <row r="184" spans="2:7" x14ac:dyDescent="0.3">
      <c r="B184" s="49">
        <v>2</v>
      </c>
      <c r="C184" s="57" t="s">
        <v>352</v>
      </c>
      <c r="D184" s="58" t="s">
        <v>353</v>
      </c>
      <c r="E184" s="59">
        <v>6.0000000000000001E-3</v>
      </c>
      <c r="F184" s="5">
        <f t="shared" si="8"/>
        <v>3.8639876352395672E-4</v>
      </c>
      <c r="G184" s="53">
        <f t="shared" si="9"/>
        <v>25.695278052126532</v>
      </c>
    </row>
    <row r="185" spans="2:7" x14ac:dyDescent="0.3">
      <c r="B185" s="49">
        <v>3</v>
      </c>
      <c r="C185" s="57" t="s">
        <v>354</v>
      </c>
      <c r="D185" s="58" t="s">
        <v>355</v>
      </c>
      <c r="E185" s="59">
        <v>4.9000000000000002E-2</v>
      </c>
      <c r="F185" s="5">
        <f t="shared" si="8"/>
        <v>3.1555899021123131E-3</v>
      </c>
      <c r="G185" s="53">
        <f t="shared" si="9"/>
        <v>209.84477075903334</v>
      </c>
    </row>
    <row r="186" spans="2:7" x14ac:dyDescent="0.3">
      <c r="B186" s="49">
        <v>5</v>
      </c>
      <c r="C186" s="57" t="s">
        <v>356</v>
      </c>
      <c r="D186" s="58" t="s">
        <v>197</v>
      </c>
      <c r="E186" s="59">
        <v>0.04</v>
      </c>
      <c r="F186" s="5">
        <f t="shared" si="8"/>
        <v>2.5759917568263782E-3</v>
      </c>
      <c r="G186" s="53">
        <f t="shared" si="9"/>
        <v>171.30185368084355</v>
      </c>
    </row>
    <row r="187" spans="2:7" x14ac:dyDescent="0.3">
      <c r="B187" s="49">
        <v>6</v>
      </c>
      <c r="C187" s="57" t="s">
        <v>357</v>
      </c>
      <c r="D187" s="58" t="s">
        <v>358</v>
      </c>
      <c r="E187" s="59">
        <v>0.04</v>
      </c>
      <c r="F187" s="5">
        <f t="shared" si="8"/>
        <v>2.5759917568263782E-3</v>
      </c>
      <c r="G187" s="53">
        <f t="shared" si="9"/>
        <v>171.30185368084355</v>
      </c>
    </row>
    <row r="188" spans="2:7" x14ac:dyDescent="0.3">
      <c r="B188" s="49">
        <v>7</v>
      </c>
      <c r="C188" s="57" t="s">
        <v>257</v>
      </c>
      <c r="D188" s="58" t="s">
        <v>197</v>
      </c>
      <c r="E188" s="59">
        <v>0.04</v>
      </c>
      <c r="F188" s="5">
        <f t="shared" si="8"/>
        <v>2.5759917568263782E-3</v>
      </c>
      <c r="G188" s="53">
        <f t="shared" si="9"/>
        <v>171.30185368084355</v>
      </c>
    </row>
    <row r="189" spans="2:7" x14ac:dyDescent="0.3">
      <c r="B189" s="49">
        <v>8</v>
      </c>
      <c r="C189" s="50" t="s">
        <v>359</v>
      </c>
      <c r="D189" s="58" t="s">
        <v>197</v>
      </c>
      <c r="E189" s="59">
        <v>0.04</v>
      </c>
      <c r="F189" s="5">
        <f t="shared" si="8"/>
        <v>2.5759917568263782E-3</v>
      </c>
      <c r="G189" s="53">
        <f t="shared" si="9"/>
        <v>171.30185368084355</v>
      </c>
    </row>
    <row r="190" spans="2:7" x14ac:dyDescent="0.3">
      <c r="B190" s="49">
        <v>9</v>
      </c>
      <c r="C190" s="50" t="s">
        <v>257</v>
      </c>
      <c r="D190" s="58" t="s">
        <v>197</v>
      </c>
      <c r="E190" s="59">
        <v>0.04</v>
      </c>
      <c r="F190" s="5">
        <f t="shared" si="8"/>
        <v>2.5759917568263782E-3</v>
      </c>
      <c r="G190" s="53">
        <f t="shared" si="9"/>
        <v>171.30185368084355</v>
      </c>
    </row>
    <row r="191" spans="2:7" x14ac:dyDescent="0.3">
      <c r="B191" s="49">
        <v>11</v>
      </c>
      <c r="C191" s="50" t="s">
        <v>258</v>
      </c>
      <c r="D191" s="58" t="s">
        <v>360</v>
      </c>
      <c r="E191" s="59">
        <v>2.7E-2</v>
      </c>
      <c r="F191" s="5">
        <f t="shared" si="8"/>
        <v>1.7387944358578052E-3</v>
      </c>
      <c r="G191" s="53">
        <f t="shared" si="9"/>
        <v>115.62875123456941</v>
      </c>
    </row>
    <row r="192" spans="2:7" x14ac:dyDescent="0.3">
      <c r="B192" s="49">
        <v>26</v>
      </c>
      <c r="C192" s="50" t="s">
        <v>259</v>
      </c>
      <c r="D192" s="58" t="s">
        <v>353</v>
      </c>
      <c r="E192" s="59">
        <v>6.0000000000000001E-3</v>
      </c>
      <c r="F192" s="5">
        <f t="shared" si="8"/>
        <v>3.8639876352395672E-4</v>
      </c>
      <c r="G192" s="53">
        <f t="shared" si="9"/>
        <v>25.695278052126532</v>
      </c>
    </row>
    <row r="193" spans="2:7" x14ac:dyDescent="0.3">
      <c r="B193" s="49"/>
      <c r="C193" s="50"/>
      <c r="D193" s="58" t="s">
        <v>247</v>
      </c>
      <c r="E193" s="61">
        <v>0.41499999999999998</v>
      </c>
      <c r="F193" s="5"/>
      <c r="G193" s="53"/>
    </row>
    <row r="194" spans="2:7" x14ac:dyDescent="0.3">
      <c r="B194" s="68"/>
      <c r="C194" s="69"/>
      <c r="D194" s="5"/>
      <c r="E194" s="5"/>
      <c r="F194" s="5"/>
      <c r="G194" s="53"/>
    </row>
    <row r="195" spans="2:7" x14ac:dyDescent="0.3">
      <c r="B195" s="4" t="s">
        <v>361</v>
      </c>
      <c r="C195" s="5"/>
      <c r="D195" s="5"/>
      <c r="E195" s="65"/>
      <c r="F195" s="5"/>
      <c r="G195" s="53"/>
    </row>
    <row r="196" spans="2:7" x14ac:dyDescent="0.3">
      <c r="B196" s="4">
        <v>1</v>
      </c>
      <c r="C196" s="5" t="s">
        <v>159</v>
      </c>
      <c r="D196" s="67">
        <v>0.75760000000000005</v>
      </c>
      <c r="E196" s="43">
        <v>2.5000000000000001E-2</v>
      </c>
      <c r="F196" s="5">
        <f t="shared" si="8"/>
        <v>1.6099948480164865E-3</v>
      </c>
      <c r="G196" s="53">
        <f t="shared" si="9"/>
        <v>107.06365855052724</v>
      </c>
    </row>
    <row r="197" spans="2:7" x14ac:dyDescent="0.3">
      <c r="B197" s="49">
        <v>3</v>
      </c>
      <c r="C197" s="50" t="s">
        <v>362</v>
      </c>
      <c r="D197" s="67">
        <v>9.0899999999999995E-2</v>
      </c>
      <c r="E197" s="43">
        <v>3.0000000000000001E-3</v>
      </c>
      <c r="F197" s="5">
        <f t="shared" si="8"/>
        <v>1.9319938176197836E-4</v>
      </c>
      <c r="G197" s="53">
        <f t="shared" si="9"/>
        <v>12.847639026063266</v>
      </c>
    </row>
    <row r="198" spans="2:7" x14ac:dyDescent="0.3">
      <c r="B198" s="49">
        <v>4</v>
      </c>
      <c r="C198" s="50" t="s">
        <v>363</v>
      </c>
      <c r="D198" s="67">
        <v>0.1212</v>
      </c>
      <c r="E198" s="43">
        <v>4.0000000000000001E-3</v>
      </c>
      <c r="F198" s="5">
        <f t="shared" si="8"/>
        <v>2.5759917568263783E-4</v>
      </c>
      <c r="G198" s="53">
        <f t="shared" si="9"/>
        <v>17.130185368084359</v>
      </c>
    </row>
    <row r="199" spans="2:7" x14ac:dyDescent="0.3">
      <c r="B199" s="49">
        <v>5</v>
      </c>
      <c r="C199" s="50" t="s">
        <v>364</v>
      </c>
      <c r="D199" s="67">
        <v>3.0300000000000001E-2</v>
      </c>
      <c r="E199" s="43">
        <v>1E-3</v>
      </c>
      <c r="F199" s="5">
        <f t="shared" si="8"/>
        <v>6.4399793920659457E-5</v>
      </c>
      <c r="G199" s="53">
        <f t="shared" si="9"/>
        <v>4.2825463420210896</v>
      </c>
    </row>
    <row r="200" spans="2:7" x14ac:dyDescent="0.3">
      <c r="B200" s="4"/>
      <c r="C200" s="5"/>
      <c r="D200" s="67">
        <f>SUM(D196:D199)</f>
        <v>1</v>
      </c>
      <c r="E200" s="66">
        <f>SUM(E196:E199)</f>
        <v>3.3000000000000002E-2</v>
      </c>
      <c r="F200" s="5"/>
      <c r="G200" s="53"/>
    </row>
    <row r="201" spans="2:7" x14ac:dyDescent="0.3">
      <c r="B201" s="68"/>
      <c r="C201" s="69"/>
      <c r="D201" s="5"/>
      <c r="E201" s="5"/>
      <c r="F201" s="5"/>
      <c r="G201" s="53"/>
    </row>
    <row r="202" spans="2:7" x14ac:dyDescent="0.3">
      <c r="B202" s="68"/>
      <c r="C202" s="69"/>
      <c r="D202" s="5"/>
      <c r="E202" s="39">
        <f>E200+E193+E180+E174+E168+E155+E147+E137+E133+E125+E117+E112+E100+E96+E76+E69+E61+E51+E45+E40+E34</f>
        <v>15.528</v>
      </c>
      <c r="F202" s="40">
        <f>SUM(F31:F199)</f>
        <v>1.0000000000000004</v>
      </c>
      <c r="G202" s="71">
        <f>SUM(G31:G201)</f>
        <v>66499.379598903412</v>
      </c>
    </row>
    <row r="203" spans="2:7" ht="15" thickBot="1" x14ac:dyDescent="0.35">
      <c r="B203" s="72"/>
      <c r="C203" s="73"/>
      <c r="D203" s="8"/>
      <c r="E203" s="8"/>
      <c r="F203" s="8"/>
      <c r="G203" s="25"/>
    </row>
    <row r="204" spans="2:7" x14ac:dyDescent="0.3">
      <c r="B204" s="10"/>
      <c r="C204" s="10"/>
    </row>
    <row r="205" spans="2:7" x14ac:dyDescent="0.3">
      <c r="B205" s="10"/>
      <c r="C205" s="10"/>
    </row>
    <row r="206" spans="2:7" x14ac:dyDescent="0.3">
      <c r="B206" s="10"/>
      <c r="C206" s="10"/>
    </row>
    <row r="207" spans="2:7" x14ac:dyDescent="0.3">
      <c r="B207" s="10"/>
      <c r="C207" s="10"/>
    </row>
    <row r="208" spans="2:7" x14ac:dyDescent="0.3">
      <c r="B208" s="10"/>
      <c r="C208" s="10"/>
    </row>
    <row r="209" spans="2:3" x14ac:dyDescent="0.3">
      <c r="B209" s="10"/>
      <c r="C209" s="10"/>
    </row>
    <row r="210" spans="2:3" x14ac:dyDescent="0.3">
      <c r="B210" s="10"/>
      <c r="C210" s="10"/>
    </row>
    <row r="211" spans="2:3" x14ac:dyDescent="0.3">
      <c r="B211" s="10"/>
      <c r="C211" s="10"/>
    </row>
    <row r="212" spans="2:3" x14ac:dyDescent="0.3">
      <c r="B212" s="10"/>
      <c r="C212" s="10"/>
    </row>
    <row r="213" spans="2:3" x14ac:dyDescent="0.3">
      <c r="B213" s="10"/>
      <c r="C213" s="10"/>
    </row>
    <row r="214" spans="2:3" x14ac:dyDescent="0.3">
      <c r="B214" s="10"/>
      <c r="C214" s="10"/>
    </row>
    <row r="215" spans="2:3" x14ac:dyDescent="0.3">
      <c r="B215" s="10"/>
      <c r="C215" s="10"/>
    </row>
    <row r="216" spans="2:3" x14ac:dyDescent="0.3">
      <c r="B216" s="10"/>
      <c r="C216" s="10"/>
    </row>
    <row r="217" spans="2:3" x14ac:dyDescent="0.3">
      <c r="B217" s="10"/>
      <c r="C217" s="10"/>
    </row>
    <row r="218" spans="2:3" x14ac:dyDescent="0.3">
      <c r="B218" s="10"/>
      <c r="C218" s="10"/>
    </row>
    <row r="219" spans="2:3" x14ac:dyDescent="0.3">
      <c r="B219" s="10"/>
      <c r="C219" s="10"/>
    </row>
    <row r="220" spans="2:3" x14ac:dyDescent="0.3">
      <c r="B220" s="10"/>
      <c r="C220" s="10"/>
    </row>
    <row r="221" spans="2:3" x14ac:dyDescent="0.3">
      <c r="B221" s="10"/>
      <c r="C221" s="10"/>
    </row>
    <row r="222" spans="2:3" x14ac:dyDescent="0.3">
      <c r="B222" s="10"/>
      <c r="C222" s="10"/>
    </row>
    <row r="223" spans="2:3" x14ac:dyDescent="0.3">
      <c r="B223" s="10"/>
      <c r="C223" s="10"/>
    </row>
    <row r="224" spans="2:3" x14ac:dyDescent="0.3">
      <c r="B224" s="10"/>
      <c r="C224" s="10"/>
    </row>
    <row r="225" spans="2:3" x14ac:dyDescent="0.3">
      <c r="B225" s="10"/>
      <c r="C225" s="10"/>
    </row>
    <row r="226" spans="2:3" x14ac:dyDescent="0.3">
      <c r="B226" s="10"/>
      <c r="C226" s="10"/>
    </row>
    <row r="227" spans="2:3" x14ac:dyDescent="0.3">
      <c r="B227" s="10"/>
      <c r="C227" s="10"/>
    </row>
    <row r="228" spans="2:3" x14ac:dyDescent="0.3">
      <c r="B228" s="10"/>
      <c r="C228" s="10"/>
    </row>
    <row r="229" spans="2:3" x14ac:dyDescent="0.3">
      <c r="B229" s="10"/>
      <c r="C229" s="10"/>
    </row>
    <row r="230" spans="2:3" x14ac:dyDescent="0.3">
      <c r="B230" s="10"/>
      <c r="C230" s="10"/>
    </row>
    <row r="231" spans="2:3" x14ac:dyDescent="0.3">
      <c r="B231" s="10"/>
      <c r="C231" s="10"/>
    </row>
    <row r="232" spans="2:3" x14ac:dyDescent="0.3">
      <c r="B232" s="10"/>
      <c r="C232" s="10"/>
    </row>
    <row r="233" spans="2:3" x14ac:dyDescent="0.3">
      <c r="B233" s="10"/>
      <c r="C233" s="10"/>
    </row>
    <row r="234" spans="2:3" x14ac:dyDescent="0.3">
      <c r="B234" s="10"/>
      <c r="C234" s="10"/>
    </row>
    <row r="235" spans="2:3" x14ac:dyDescent="0.3">
      <c r="B235" s="10"/>
      <c r="C235" s="10"/>
    </row>
    <row r="236" spans="2:3" x14ac:dyDescent="0.3">
      <c r="B236" s="10"/>
      <c r="C236" s="10"/>
    </row>
    <row r="237" spans="2:3" x14ac:dyDescent="0.3">
      <c r="B237" s="10"/>
      <c r="C237" s="10"/>
    </row>
    <row r="238" spans="2:3" x14ac:dyDescent="0.3">
      <c r="B238" s="10"/>
      <c r="C238" s="10"/>
    </row>
    <row r="239" spans="2:3" x14ac:dyDescent="0.3">
      <c r="B239" s="10"/>
      <c r="C239" s="10"/>
    </row>
    <row r="240" spans="2:3" x14ac:dyDescent="0.3">
      <c r="B240" s="10"/>
      <c r="C240" s="10"/>
    </row>
    <row r="241" spans="2:3" x14ac:dyDescent="0.3">
      <c r="B241" s="10"/>
      <c r="C241" s="10"/>
    </row>
    <row r="242" spans="2:3" x14ac:dyDescent="0.3">
      <c r="B242" s="10"/>
      <c r="C242" s="10"/>
    </row>
    <row r="243" spans="2:3" x14ac:dyDescent="0.3">
      <c r="B243" s="10"/>
      <c r="C243" s="10"/>
    </row>
    <row r="244" spans="2:3" x14ac:dyDescent="0.3">
      <c r="B244" s="10"/>
      <c r="C244" s="10"/>
    </row>
    <row r="245" spans="2:3" x14ac:dyDescent="0.3">
      <c r="B245" s="10"/>
      <c r="C245" s="10"/>
    </row>
    <row r="246" spans="2:3" x14ac:dyDescent="0.3">
      <c r="B246" s="10"/>
      <c r="C246" s="10"/>
    </row>
    <row r="247" spans="2:3" x14ac:dyDescent="0.3">
      <c r="B247" s="10"/>
      <c r="C247" s="10"/>
    </row>
    <row r="248" spans="2:3" x14ac:dyDescent="0.3">
      <c r="B248" s="10"/>
      <c r="C248" s="10"/>
    </row>
    <row r="249" spans="2:3" x14ac:dyDescent="0.3">
      <c r="B249" s="10"/>
      <c r="C249" s="10"/>
    </row>
    <row r="250" spans="2:3" x14ac:dyDescent="0.3">
      <c r="B250" s="10"/>
      <c r="C250" s="10"/>
    </row>
    <row r="251" spans="2:3" x14ac:dyDescent="0.3">
      <c r="B251" s="10"/>
      <c r="C251" s="10"/>
    </row>
    <row r="252" spans="2:3" x14ac:dyDescent="0.3">
      <c r="B252" s="10"/>
      <c r="C252" s="10"/>
    </row>
    <row r="253" spans="2:3" x14ac:dyDescent="0.3">
      <c r="B253" s="10"/>
      <c r="C253" s="10"/>
    </row>
    <row r="254" spans="2:3" x14ac:dyDescent="0.3">
      <c r="B254" s="10"/>
      <c r="C254" s="10"/>
    </row>
    <row r="255" spans="2:3" x14ac:dyDescent="0.3">
      <c r="B255" s="10"/>
      <c r="C255" s="10"/>
    </row>
    <row r="256" spans="2:3" x14ac:dyDescent="0.3">
      <c r="B256" s="10"/>
      <c r="C256" s="10"/>
    </row>
    <row r="257" spans="2:3" x14ac:dyDescent="0.3">
      <c r="B257" s="10"/>
      <c r="C257" s="10"/>
    </row>
    <row r="258" spans="2:3" x14ac:dyDescent="0.3">
      <c r="B258" s="10"/>
      <c r="C258" s="10"/>
    </row>
    <row r="259" spans="2:3" x14ac:dyDescent="0.3">
      <c r="B259" s="10"/>
      <c r="C259" s="10"/>
    </row>
    <row r="260" spans="2:3" x14ac:dyDescent="0.3">
      <c r="B260" s="10"/>
      <c r="C260" s="10"/>
    </row>
    <row r="261" spans="2:3" x14ac:dyDescent="0.3">
      <c r="B261" s="10"/>
      <c r="C261" s="10"/>
    </row>
    <row r="262" spans="2:3" x14ac:dyDescent="0.3">
      <c r="B262" s="10"/>
      <c r="C262" s="10"/>
    </row>
    <row r="263" spans="2:3" x14ac:dyDescent="0.3">
      <c r="B263" s="10"/>
      <c r="C263" s="10"/>
    </row>
    <row r="264" spans="2:3" x14ac:dyDescent="0.3">
      <c r="B264" s="10"/>
      <c r="C264" s="10"/>
    </row>
    <row r="265" spans="2:3" x14ac:dyDescent="0.3">
      <c r="B265" s="10"/>
      <c r="C265" s="10"/>
    </row>
    <row r="266" spans="2:3" x14ac:dyDescent="0.3">
      <c r="B266" s="10"/>
      <c r="C266" s="10"/>
    </row>
    <row r="267" spans="2:3" x14ac:dyDescent="0.3">
      <c r="B267" s="10"/>
      <c r="C267" s="10"/>
    </row>
    <row r="268" spans="2:3" x14ac:dyDescent="0.3">
      <c r="B268" s="10"/>
      <c r="C268" s="10"/>
    </row>
    <row r="269" spans="2:3" x14ac:dyDescent="0.3">
      <c r="B269" s="10"/>
      <c r="C269" s="10"/>
    </row>
    <row r="270" spans="2:3" x14ac:dyDescent="0.3">
      <c r="B270" s="10"/>
      <c r="C270" s="10"/>
    </row>
    <row r="271" spans="2:3" x14ac:dyDescent="0.3">
      <c r="B271" s="10"/>
      <c r="C271" s="10"/>
    </row>
    <row r="272" spans="2:3" x14ac:dyDescent="0.3">
      <c r="B272" s="10"/>
      <c r="C272" s="10"/>
    </row>
    <row r="273" spans="2:3" x14ac:dyDescent="0.3">
      <c r="B273" s="10"/>
      <c r="C273" s="10"/>
    </row>
    <row r="274" spans="2:3" x14ac:dyDescent="0.3">
      <c r="B274" s="10"/>
      <c r="C274" s="10"/>
    </row>
    <row r="275" spans="2:3" x14ac:dyDescent="0.3">
      <c r="B275" s="10"/>
      <c r="C275" s="10"/>
    </row>
    <row r="276" spans="2:3" x14ac:dyDescent="0.3">
      <c r="B276" s="10"/>
      <c r="C276" s="10"/>
    </row>
    <row r="277" spans="2:3" x14ac:dyDescent="0.3">
      <c r="B277" s="10"/>
      <c r="C277" s="10"/>
    </row>
    <row r="278" spans="2:3" x14ac:dyDescent="0.3">
      <c r="B278" s="10"/>
      <c r="C278" s="10"/>
    </row>
    <row r="279" spans="2:3" x14ac:dyDescent="0.3">
      <c r="B279" s="10"/>
      <c r="C279" s="10"/>
    </row>
    <row r="280" spans="2:3" x14ac:dyDescent="0.3">
      <c r="B280" s="10"/>
      <c r="C280" s="10"/>
    </row>
    <row r="281" spans="2:3" x14ac:dyDescent="0.3">
      <c r="B281" s="10"/>
      <c r="C281" s="10"/>
    </row>
    <row r="282" spans="2:3" x14ac:dyDescent="0.3">
      <c r="B282" s="10"/>
      <c r="C282" s="10"/>
    </row>
    <row r="283" spans="2:3" x14ac:dyDescent="0.3">
      <c r="B283" s="10"/>
      <c r="C283" s="10"/>
    </row>
    <row r="284" spans="2:3" x14ac:dyDescent="0.3">
      <c r="B284" s="10"/>
      <c r="C284" s="10"/>
    </row>
    <row r="285" spans="2:3" x14ac:dyDescent="0.3">
      <c r="B285" s="10"/>
      <c r="C285" s="10"/>
    </row>
    <row r="286" spans="2:3" x14ac:dyDescent="0.3">
      <c r="B286" s="10"/>
      <c r="C286" s="10"/>
    </row>
    <row r="287" spans="2:3" x14ac:dyDescent="0.3">
      <c r="B287" s="10"/>
      <c r="C287" s="10"/>
    </row>
    <row r="288" spans="2:3" x14ac:dyDescent="0.3">
      <c r="B288" s="10"/>
      <c r="C288" s="10"/>
    </row>
    <row r="289" spans="2:3" x14ac:dyDescent="0.3">
      <c r="B289" s="10"/>
      <c r="C289" s="10"/>
    </row>
    <row r="290" spans="2:3" x14ac:dyDescent="0.3">
      <c r="B290" s="10"/>
      <c r="C290" s="10"/>
    </row>
    <row r="291" spans="2:3" x14ac:dyDescent="0.3">
      <c r="B291" s="10"/>
      <c r="C291" s="10"/>
    </row>
    <row r="292" spans="2:3" x14ac:dyDescent="0.3">
      <c r="B292" s="10"/>
      <c r="C292" s="10"/>
    </row>
    <row r="293" spans="2:3" x14ac:dyDescent="0.3">
      <c r="B293" s="10"/>
      <c r="C293" s="10"/>
    </row>
    <row r="294" spans="2:3" x14ac:dyDescent="0.3">
      <c r="B294" s="10"/>
      <c r="C294" s="10"/>
    </row>
    <row r="295" spans="2:3" x14ac:dyDescent="0.3">
      <c r="B295" s="10"/>
      <c r="C295" s="10"/>
    </row>
    <row r="296" spans="2:3" x14ac:dyDescent="0.3">
      <c r="B296" s="10"/>
      <c r="C296" s="10"/>
    </row>
    <row r="297" spans="2:3" x14ac:dyDescent="0.3">
      <c r="B297" s="10"/>
      <c r="C297" s="10"/>
    </row>
    <row r="298" spans="2:3" x14ac:dyDescent="0.3">
      <c r="B298" s="10"/>
      <c r="C298" s="10"/>
    </row>
    <row r="299" spans="2:3" x14ac:dyDescent="0.3">
      <c r="B299" s="10"/>
      <c r="C299" s="10"/>
    </row>
    <row r="300" spans="2:3" x14ac:dyDescent="0.3">
      <c r="B300" s="10"/>
      <c r="C300" s="10"/>
    </row>
    <row r="301" spans="2:3" x14ac:dyDescent="0.3">
      <c r="B301" s="10"/>
      <c r="C301" s="10"/>
    </row>
    <row r="302" spans="2:3" x14ac:dyDescent="0.3">
      <c r="B302" s="10"/>
      <c r="C302" s="10"/>
    </row>
    <row r="303" spans="2:3" x14ac:dyDescent="0.3">
      <c r="B303" s="10"/>
      <c r="C303" s="10"/>
    </row>
    <row r="304" spans="2:3" x14ac:dyDescent="0.3">
      <c r="B304" s="10"/>
      <c r="C304" s="10"/>
    </row>
    <row r="305" spans="2:3" x14ac:dyDescent="0.3">
      <c r="B305" s="10"/>
      <c r="C305" s="10"/>
    </row>
    <row r="306" spans="2:3" x14ac:dyDescent="0.3">
      <c r="B306" s="10"/>
      <c r="C306" s="10"/>
    </row>
    <row r="307" spans="2:3" x14ac:dyDescent="0.3">
      <c r="B307" s="10"/>
      <c r="C307" s="10"/>
    </row>
    <row r="308" spans="2:3" x14ac:dyDescent="0.3">
      <c r="B308" s="10"/>
      <c r="C308" s="10"/>
    </row>
    <row r="309" spans="2:3" x14ac:dyDescent="0.3">
      <c r="B309" s="10"/>
      <c r="C309" s="10"/>
    </row>
    <row r="310" spans="2:3" x14ac:dyDescent="0.3">
      <c r="B310" s="10"/>
      <c r="C310" s="10"/>
    </row>
    <row r="311" spans="2:3" x14ac:dyDescent="0.3">
      <c r="B311" s="10"/>
      <c r="C311" s="10"/>
    </row>
    <row r="312" spans="2:3" x14ac:dyDescent="0.3">
      <c r="B312" s="10"/>
      <c r="C312" s="10"/>
    </row>
    <row r="313" spans="2:3" x14ac:dyDescent="0.3">
      <c r="B313" s="10"/>
      <c r="C313" s="10"/>
    </row>
    <row r="314" spans="2:3" x14ac:dyDescent="0.3">
      <c r="B314" s="10"/>
      <c r="C314" s="10"/>
    </row>
    <row r="315" spans="2:3" x14ac:dyDescent="0.3">
      <c r="B315" s="10"/>
      <c r="C315" s="10"/>
    </row>
    <row r="316" spans="2:3" x14ac:dyDescent="0.3">
      <c r="B316" s="10"/>
      <c r="C316" s="10"/>
    </row>
    <row r="317" spans="2:3" x14ac:dyDescent="0.3">
      <c r="B317" s="10"/>
      <c r="C317" s="10"/>
    </row>
    <row r="318" spans="2:3" x14ac:dyDescent="0.3">
      <c r="B318" s="10"/>
      <c r="C318" s="10"/>
    </row>
    <row r="319" spans="2:3" x14ac:dyDescent="0.3">
      <c r="B319" s="10"/>
      <c r="C319" s="10"/>
    </row>
    <row r="320" spans="2:3" x14ac:dyDescent="0.3">
      <c r="B320" s="10"/>
      <c r="C320" s="10"/>
    </row>
    <row r="321" spans="2:3" x14ac:dyDescent="0.3">
      <c r="B321" s="10"/>
      <c r="C321" s="10"/>
    </row>
    <row r="322" spans="2:3" x14ac:dyDescent="0.3">
      <c r="B322" s="10"/>
      <c r="C322" s="10"/>
    </row>
    <row r="323" spans="2:3" x14ac:dyDescent="0.3">
      <c r="B323" s="10"/>
      <c r="C323" s="10"/>
    </row>
    <row r="324" spans="2:3" x14ac:dyDescent="0.3">
      <c r="B324" s="10"/>
      <c r="C324" s="10"/>
    </row>
    <row r="325" spans="2:3" x14ac:dyDescent="0.3">
      <c r="B325" s="10"/>
      <c r="C325" s="10"/>
    </row>
    <row r="326" spans="2:3" x14ac:dyDescent="0.3">
      <c r="B326" s="10"/>
      <c r="C326" s="10"/>
    </row>
    <row r="327" spans="2:3" x14ac:dyDescent="0.3">
      <c r="B327" s="10"/>
      <c r="C327" s="10"/>
    </row>
    <row r="328" spans="2:3" x14ac:dyDescent="0.3">
      <c r="B328" s="10"/>
      <c r="C328" s="10"/>
    </row>
    <row r="329" spans="2:3" x14ac:dyDescent="0.3">
      <c r="B329" s="10"/>
      <c r="C329" s="10"/>
    </row>
    <row r="330" spans="2:3" x14ac:dyDescent="0.3">
      <c r="B330" s="10"/>
      <c r="C330" s="10"/>
    </row>
    <row r="331" spans="2:3" x14ac:dyDescent="0.3">
      <c r="B331" s="10"/>
      <c r="C331" s="10"/>
    </row>
    <row r="332" spans="2:3" x14ac:dyDescent="0.3">
      <c r="B332" s="10"/>
      <c r="C332" s="10"/>
    </row>
    <row r="333" spans="2:3" x14ac:dyDescent="0.3">
      <c r="B333" s="10"/>
      <c r="C333" s="10"/>
    </row>
    <row r="334" spans="2:3" x14ac:dyDescent="0.3">
      <c r="B334" s="10"/>
      <c r="C334" s="10"/>
    </row>
    <row r="335" spans="2:3" x14ac:dyDescent="0.3">
      <c r="C335" s="10"/>
    </row>
    <row r="336" spans="2:3" x14ac:dyDescent="0.3">
      <c r="C336" s="10"/>
    </row>
    <row r="337" spans="3:3" x14ac:dyDescent="0.3">
      <c r="C337" s="10"/>
    </row>
    <row r="338" spans="3:3" x14ac:dyDescent="0.3">
      <c r="C338" s="10"/>
    </row>
    <row r="339" spans="3:3" x14ac:dyDescent="0.3">
      <c r="C339" s="10"/>
    </row>
    <row r="340" spans="3:3" x14ac:dyDescent="0.3">
      <c r="C340" s="10"/>
    </row>
    <row r="341" spans="3:3" x14ac:dyDescent="0.3">
      <c r="C341" s="10"/>
    </row>
    <row r="342" spans="3:3" x14ac:dyDescent="0.3">
      <c r="C342" s="10"/>
    </row>
    <row r="343" spans="3:3" x14ac:dyDescent="0.3">
      <c r="C343" s="10"/>
    </row>
    <row r="344" spans="3:3" x14ac:dyDescent="0.3">
      <c r="C344" s="10"/>
    </row>
    <row r="345" spans="3:3" x14ac:dyDescent="0.3">
      <c r="C345" s="10"/>
    </row>
    <row r="346" spans="3:3" x14ac:dyDescent="0.3">
      <c r="C346" s="10"/>
    </row>
    <row r="347" spans="3:3" x14ac:dyDescent="0.3">
      <c r="C347" s="10"/>
    </row>
    <row r="348" spans="3:3" x14ac:dyDescent="0.3">
      <c r="C348" s="10"/>
    </row>
    <row r="349" spans="3:3" x14ac:dyDescent="0.3">
      <c r="C349" s="10"/>
    </row>
    <row r="350" spans="3:3" x14ac:dyDescent="0.3">
      <c r="C350" s="10"/>
    </row>
    <row r="351" spans="3:3" x14ac:dyDescent="0.3">
      <c r="C351" s="10"/>
    </row>
    <row r="352" spans="3:3" x14ac:dyDescent="0.3">
      <c r="C352" s="10"/>
    </row>
    <row r="353" spans="3:3" x14ac:dyDescent="0.3">
      <c r="C353" s="10"/>
    </row>
    <row r="354" spans="3:3" x14ac:dyDescent="0.3">
      <c r="C354" s="10"/>
    </row>
    <row r="355" spans="3:3" x14ac:dyDescent="0.3">
      <c r="C355" s="10"/>
    </row>
    <row r="356" spans="3:3" x14ac:dyDescent="0.3">
      <c r="C356" s="10"/>
    </row>
    <row r="357" spans="3:3" x14ac:dyDescent="0.3">
      <c r="C357" s="10"/>
    </row>
    <row r="358" spans="3:3" x14ac:dyDescent="0.3">
      <c r="C358" s="10"/>
    </row>
    <row r="359" spans="3:3" x14ac:dyDescent="0.3">
      <c r="C359" s="10"/>
    </row>
    <row r="360" spans="3:3" x14ac:dyDescent="0.3">
      <c r="C360" s="10"/>
    </row>
    <row r="361" spans="3:3" x14ac:dyDescent="0.3">
      <c r="C361" s="10"/>
    </row>
    <row r="362" spans="3:3" x14ac:dyDescent="0.3">
      <c r="C362" s="10"/>
    </row>
    <row r="363" spans="3:3" x14ac:dyDescent="0.3">
      <c r="C363" s="10"/>
    </row>
    <row r="364" spans="3:3" x14ac:dyDescent="0.3">
      <c r="C364" s="10"/>
    </row>
    <row r="365" spans="3:3" x14ac:dyDescent="0.3">
      <c r="C365" s="10"/>
    </row>
    <row r="366" spans="3:3" x14ac:dyDescent="0.3">
      <c r="C366" s="10"/>
    </row>
    <row r="367" spans="3:3" x14ac:dyDescent="0.3">
      <c r="C367" s="10"/>
    </row>
    <row r="368" spans="3:3" x14ac:dyDescent="0.3">
      <c r="C368" s="10"/>
    </row>
    <row r="369" spans="3:3" x14ac:dyDescent="0.3">
      <c r="C369" s="10"/>
    </row>
    <row r="370" spans="3:3" x14ac:dyDescent="0.3">
      <c r="C370" s="10"/>
    </row>
    <row r="371" spans="3:3" x14ac:dyDescent="0.3">
      <c r="C371" s="10"/>
    </row>
    <row r="372" spans="3:3" x14ac:dyDescent="0.3">
      <c r="C372" s="10"/>
    </row>
    <row r="373" spans="3:3" x14ac:dyDescent="0.3">
      <c r="C373" s="10"/>
    </row>
    <row r="374" spans="3:3" x14ac:dyDescent="0.3">
      <c r="C374" s="10"/>
    </row>
    <row r="375" spans="3:3" x14ac:dyDescent="0.3">
      <c r="C375" s="10"/>
    </row>
    <row r="376" spans="3:3" x14ac:dyDescent="0.3">
      <c r="C376" s="10"/>
    </row>
    <row r="377" spans="3:3" x14ac:dyDescent="0.3">
      <c r="C377" s="10"/>
    </row>
    <row r="378" spans="3:3" x14ac:dyDescent="0.3">
      <c r="C378" s="10"/>
    </row>
    <row r="379" spans="3:3" x14ac:dyDescent="0.3">
      <c r="C379" s="10"/>
    </row>
    <row r="380" spans="3:3" x14ac:dyDescent="0.3">
      <c r="C380" s="10"/>
    </row>
    <row r="381" spans="3:3" x14ac:dyDescent="0.3">
      <c r="C381" s="10"/>
    </row>
    <row r="382" spans="3:3" x14ac:dyDescent="0.3">
      <c r="C382" s="10"/>
    </row>
    <row r="383" spans="3:3" x14ac:dyDescent="0.3">
      <c r="C383" s="10"/>
    </row>
    <row r="384" spans="3:3" x14ac:dyDescent="0.3">
      <c r="C384" s="10"/>
    </row>
    <row r="385" spans="3:3" x14ac:dyDescent="0.3">
      <c r="C385" s="10"/>
    </row>
    <row r="386" spans="3:3" x14ac:dyDescent="0.3">
      <c r="C386" s="10"/>
    </row>
    <row r="387" spans="3:3" x14ac:dyDescent="0.3">
      <c r="C387" s="10"/>
    </row>
    <row r="388" spans="3:3" x14ac:dyDescent="0.3">
      <c r="C388" s="10"/>
    </row>
    <row r="389" spans="3:3" x14ac:dyDescent="0.3">
      <c r="C389" s="10"/>
    </row>
    <row r="390" spans="3:3" x14ac:dyDescent="0.3">
      <c r="C390" s="10"/>
    </row>
    <row r="391" spans="3:3" x14ac:dyDescent="0.3">
      <c r="C391" s="10"/>
    </row>
    <row r="392" spans="3:3" x14ac:dyDescent="0.3">
      <c r="C392" s="10"/>
    </row>
    <row r="393" spans="3:3" x14ac:dyDescent="0.3">
      <c r="C393" s="10"/>
    </row>
    <row r="394" spans="3:3" x14ac:dyDescent="0.3">
      <c r="C394" s="10"/>
    </row>
  </sheetData>
  <mergeCells count="7">
    <mergeCell ref="B29:C29"/>
    <mergeCell ref="I29:J29"/>
    <mergeCell ref="C4:E4"/>
    <mergeCell ref="C6:C7"/>
    <mergeCell ref="C8:C9"/>
    <mergeCell ref="C10:C11"/>
    <mergeCell ref="C12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Ørretkortsalg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Steinsvik</dc:creator>
  <cp:lastModifiedBy>Rune Steinsvik</cp:lastModifiedBy>
  <dcterms:created xsi:type="dcterms:W3CDTF">2017-09-20T08:02:20Z</dcterms:created>
  <dcterms:modified xsi:type="dcterms:W3CDTF">2017-09-21T08:54:34Z</dcterms:modified>
</cp:coreProperties>
</file>